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 User\Desktop\ALL AOM\2017 AOM\"/>
    </mc:Choice>
  </mc:AlternateContent>
  <bookViews>
    <workbookView xWindow="0" yWindow="0" windowWidth="20640" windowHeight="7320" activeTab="1"/>
  </bookViews>
  <sheets>
    <sheet name="Costs of Comp." sheetId="1" r:id="rId1"/>
    <sheet name="Summary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24" i="2" l="1"/>
  <c r="C23" i="2"/>
  <c r="B23" i="2"/>
  <c r="C22" i="2"/>
  <c r="C24" i="2" s="1"/>
  <c r="B22" i="2"/>
  <c r="F19" i="2"/>
  <c r="D18" i="2"/>
  <c r="C18" i="2"/>
  <c r="B18" i="2"/>
  <c r="C17" i="2"/>
  <c r="D17" i="2" s="1"/>
  <c r="B17" i="2"/>
  <c r="C16" i="2"/>
  <c r="B16" i="2"/>
  <c r="F13" i="2"/>
  <c r="C12" i="2"/>
  <c r="B12" i="2"/>
  <c r="C11" i="2"/>
  <c r="B11" i="2"/>
  <c r="D11" i="2" s="1"/>
  <c r="C10" i="2"/>
  <c r="D10" i="2" s="1"/>
  <c r="B10" i="2"/>
  <c r="C9" i="2"/>
  <c r="C13" i="2" s="1"/>
  <c r="B9" i="2"/>
  <c r="D23" i="1"/>
  <c r="H23" i="1"/>
  <c r="L23" i="1"/>
  <c r="L25" i="1" s="1"/>
  <c r="N23" i="1"/>
  <c r="K15" i="1"/>
  <c r="L15" i="1"/>
  <c r="B15" i="1"/>
  <c r="H11" i="1"/>
  <c r="I11" i="1"/>
  <c r="L11" i="1"/>
  <c r="N11" i="1"/>
  <c r="O22" i="1"/>
  <c r="E22" i="1"/>
  <c r="M21" i="1"/>
  <c r="G21" i="1"/>
  <c r="E21" i="1"/>
  <c r="J20" i="1"/>
  <c r="I20" i="1"/>
  <c r="G20" i="1"/>
  <c r="F20" i="1"/>
  <c r="C20" i="1"/>
  <c r="E20" i="1" s="1"/>
  <c r="M19" i="1"/>
  <c r="K19" i="1"/>
  <c r="K23" i="1" s="1"/>
  <c r="J19" i="1"/>
  <c r="J23" i="1" s="1"/>
  <c r="G19" i="1"/>
  <c r="F19" i="1"/>
  <c r="C19" i="1"/>
  <c r="E19" i="1" s="1"/>
  <c r="M18" i="1"/>
  <c r="M23" i="1" s="1"/>
  <c r="I18" i="1"/>
  <c r="I23" i="1" s="1"/>
  <c r="F18" i="1"/>
  <c r="F23" i="1" s="1"/>
  <c r="C18" i="1"/>
  <c r="C23" i="1" s="1"/>
  <c r="B18" i="1"/>
  <c r="B23" i="1" s="1"/>
  <c r="E17" i="1"/>
  <c r="M14" i="1"/>
  <c r="J14" i="1"/>
  <c r="I14" i="1"/>
  <c r="I15" i="1" s="1"/>
  <c r="G14" i="1"/>
  <c r="F14" i="1"/>
  <c r="D14" i="1"/>
  <c r="E14" i="1" s="1"/>
  <c r="N13" i="1"/>
  <c r="N15" i="1" s="1"/>
  <c r="M13" i="1"/>
  <c r="M15" i="1" s="1"/>
  <c r="J13" i="1"/>
  <c r="H13" i="1"/>
  <c r="H15" i="1" s="1"/>
  <c r="G13" i="1"/>
  <c r="G15" i="1" s="1"/>
  <c r="F13" i="1"/>
  <c r="F15" i="1" s="1"/>
  <c r="C13" i="1"/>
  <c r="E13" i="1" s="1"/>
  <c r="E12" i="1"/>
  <c r="J10" i="1"/>
  <c r="G10" i="1"/>
  <c r="F10" i="1"/>
  <c r="E10" i="1"/>
  <c r="K9" i="1"/>
  <c r="J9" i="1"/>
  <c r="G9" i="1"/>
  <c r="F9" i="1"/>
  <c r="C9" i="1"/>
  <c r="E9" i="1" s="1"/>
  <c r="M8" i="1"/>
  <c r="K8" i="1"/>
  <c r="J8" i="1"/>
  <c r="G8" i="1"/>
  <c r="F8" i="1"/>
  <c r="D8" i="1"/>
  <c r="C8" i="1"/>
  <c r="B8" i="1"/>
  <c r="B11" i="1" s="1"/>
  <c r="M7" i="1"/>
  <c r="K7" i="1"/>
  <c r="J7" i="1"/>
  <c r="G7" i="1"/>
  <c r="F7" i="1"/>
  <c r="D7" i="1"/>
  <c r="C7" i="1"/>
  <c r="M6" i="1"/>
  <c r="M11" i="1" s="1"/>
  <c r="K6" i="1"/>
  <c r="K11" i="1" s="1"/>
  <c r="J6" i="1"/>
  <c r="G6" i="1"/>
  <c r="G11" i="1" s="1"/>
  <c r="F6" i="1"/>
  <c r="D6" i="1"/>
  <c r="D11" i="1" s="1"/>
  <c r="C6" i="1"/>
  <c r="C11" i="1" l="1"/>
  <c r="J11" i="1"/>
  <c r="E15" i="1"/>
  <c r="J15" i="1"/>
  <c r="D16" i="2"/>
  <c r="B24" i="2"/>
  <c r="I25" i="1"/>
  <c r="G23" i="1"/>
  <c r="G25" i="1" s="1"/>
  <c r="D12" i="2"/>
  <c r="C19" i="2"/>
  <c r="F11" i="1"/>
  <c r="D9" i="2"/>
  <c r="D23" i="2"/>
  <c r="D19" i="2"/>
  <c r="D22" i="2"/>
  <c r="D24" i="2" s="1"/>
  <c r="B13" i="2"/>
  <c r="D13" i="2" s="1"/>
  <c r="B19" i="2"/>
  <c r="B25" i="1"/>
  <c r="M25" i="1"/>
  <c r="J25" i="1"/>
  <c r="N25" i="1"/>
  <c r="K25" i="1"/>
  <c r="F25" i="1"/>
  <c r="H25" i="1"/>
  <c r="E7" i="1"/>
  <c r="D15" i="1"/>
  <c r="D25" i="1" s="1"/>
  <c r="C15" i="1"/>
  <c r="C25" i="1" s="1"/>
  <c r="O14" i="1"/>
  <c r="O10" i="1"/>
  <c r="P10" i="1" s="1"/>
  <c r="O18" i="1"/>
  <c r="E18" i="1"/>
  <c r="O20" i="1"/>
  <c r="E8" i="1"/>
  <c r="O6" i="1"/>
  <c r="O19" i="1"/>
  <c r="P19" i="1" s="1"/>
  <c r="P22" i="1"/>
  <c r="O8" i="1"/>
  <c r="O9" i="1"/>
  <c r="P9" i="1" s="1"/>
  <c r="O13" i="1"/>
  <c r="P14" i="1"/>
  <c r="O7" i="1"/>
  <c r="P7" i="1" s="1"/>
  <c r="O21" i="1"/>
  <c r="P21" i="1" s="1"/>
  <c r="E6" i="1"/>
  <c r="P20" i="1"/>
  <c r="O23" i="1" l="1"/>
  <c r="E11" i="1"/>
  <c r="O11" i="1"/>
  <c r="P13" i="1"/>
  <c r="P15" i="1" s="1"/>
  <c r="O15" i="1"/>
  <c r="P18" i="1"/>
  <c r="P23" i="1" s="1"/>
  <c r="E23" i="1"/>
  <c r="E25" i="1" s="1"/>
  <c r="P8" i="1"/>
  <c r="P6" i="1"/>
  <c r="P11" i="1" s="1"/>
  <c r="O25" i="1" l="1"/>
  <c r="P25" i="1"/>
</calcChain>
</file>

<file path=xl/sharedStrings.xml><?xml version="1.0" encoding="utf-8"?>
<sst xmlns="http://schemas.openxmlformats.org/spreadsheetml/2006/main" count="72" uniqueCount="51">
  <si>
    <t xml:space="preserve">Northern Athletics - Costs of Competition 2016-17 </t>
  </si>
  <si>
    <t>Income</t>
  </si>
  <si>
    <t>Expenditure</t>
  </si>
  <si>
    <t>Surplus / (Deficit)</t>
  </si>
  <si>
    <t>Sponsors</t>
  </si>
  <si>
    <t>Entry Fees</t>
  </si>
  <si>
    <t>Progs. / Gate/Other</t>
  </si>
  <si>
    <t xml:space="preserve">Total </t>
  </si>
  <si>
    <t>Officials</t>
  </si>
  <si>
    <t>Venue</t>
  </si>
  <si>
    <t>Barriers</t>
  </si>
  <si>
    <t>Marshalls</t>
  </si>
  <si>
    <t>First Aid</t>
  </si>
  <si>
    <t>Catering</t>
  </si>
  <si>
    <t>Progs.</t>
  </si>
  <si>
    <t>Medals</t>
  </si>
  <si>
    <t>Results</t>
  </si>
  <si>
    <t>Track &amp; Field</t>
  </si>
  <si>
    <t>£</t>
  </si>
  <si>
    <t>Senior -  12 June Manchester</t>
  </si>
  <si>
    <t>Junior -  Aug - Mbro</t>
  </si>
  <si>
    <t xml:space="preserve">Indoor Champs - Senior/U20/U17 Jan </t>
  </si>
  <si>
    <t>Indoor Champs - Juniors -  5 Feb</t>
  </si>
  <si>
    <t>Inter County -  7 Aug. Hull</t>
  </si>
  <si>
    <t>Cross Country</t>
  </si>
  <si>
    <t>Championships- 28 Jan Knowsley</t>
  </si>
  <si>
    <t>Relays - Sheffield 22 Oct.</t>
  </si>
  <si>
    <t>Road Relays</t>
  </si>
  <si>
    <t>6/4 Stage -  25 Sept Manchester</t>
  </si>
  <si>
    <t xml:space="preserve">12/6 Stage -  April 2016 </t>
  </si>
  <si>
    <t>12/6 Stage -  March 2017 Blackpool</t>
  </si>
  <si>
    <t>Junior 5k - March 25 Blackpool</t>
  </si>
  <si>
    <t xml:space="preserve">Young Athletes - </t>
  </si>
  <si>
    <t>Total</t>
  </si>
  <si>
    <t>Notes to Income and Expenditure Account year ended 31 March 2017</t>
  </si>
  <si>
    <t>2016-17</t>
  </si>
  <si>
    <t>2015-16</t>
  </si>
  <si>
    <t>Surplus /</t>
  </si>
  <si>
    <t>(Deficit)</t>
  </si>
  <si>
    <t xml:space="preserve">1) Track and Field Championships </t>
  </si>
  <si>
    <t>Senior Championships</t>
  </si>
  <si>
    <t xml:space="preserve">Junior Championships </t>
  </si>
  <si>
    <t>Indoor Champs.</t>
  </si>
  <si>
    <t>Inter-County</t>
  </si>
  <si>
    <t>2) Road Relay Championships</t>
  </si>
  <si>
    <t>6/4 Stage &amp; Young Athletes</t>
  </si>
  <si>
    <t>12/6 Stage</t>
  </si>
  <si>
    <t xml:space="preserve">Junior 5k </t>
  </si>
  <si>
    <t xml:space="preserve">3) Cross Country Championships </t>
  </si>
  <si>
    <t>Relays</t>
  </si>
  <si>
    <t>Joint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</si>
</sst>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164" fontId="3" fillId="0" borderId="7" xfId="1" applyNumberFormat="1" applyFont="1" applyBorder="1"/>
    <xf numFmtId="164" fontId="3" fillId="0" borderId="8" xfId="1" applyNumberFormat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164" fontId="3" fillId="0" borderId="6" xfId="1" applyNumberFormat="1" applyFont="1" applyBorder="1"/>
    <xf numFmtId="164" fontId="3" fillId="0" borderId="8" xfId="1" applyNumberFormat="1" applyFont="1" applyBorder="1"/>
    <xf numFmtId="0" fontId="2" fillId="0" borderId="10" xfId="0" applyFont="1" applyBorder="1"/>
    <xf numFmtId="0" fontId="2" fillId="0" borderId="11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165" fontId="2" fillId="0" borderId="0" xfId="0" applyNumberFormat="1" applyFont="1"/>
    <xf numFmtId="0" fontId="3" fillId="0" borderId="15" xfId="0" applyFont="1" applyBorder="1"/>
    <xf numFmtId="0" fontId="3" fillId="0" borderId="16" xfId="0" applyFont="1" applyBorder="1"/>
    <xf numFmtId="164" fontId="3" fillId="0" borderId="17" xfId="1" applyNumberFormat="1" applyFont="1" applyBorder="1"/>
    <xf numFmtId="164" fontId="3" fillId="0" borderId="18" xfId="1" applyNumberFormat="1" applyFont="1" applyBorder="1"/>
    <xf numFmtId="164" fontId="2" fillId="0" borderId="19" xfId="1" applyNumberFormat="1" applyFont="1" applyBorder="1"/>
    <xf numFmtId="164" fontId="3" fillId="0" borderId="16" xfId="1" applyNumberFormat="1" applyFont="1" applyBorder="1"/>
    <xf numFmtId="164" fontId="2" fillId="0" borderId="19" xfId="0" applyNumberFormat="1" applyFont="1" applyBorder="1"/>
    <xf numFmtId="165" fontId="2" fillId="0" borderId="20" xfId="0" applyNumberFormat="1" applyFont="1" applyBorder="1"/>
    <xf numFmtId="164" fontId="2" fillId="0" borderId="15" xfId="1" applyNumberFormat="1" applyFont="1" applyBorder="1"/>
    <xf numFmtId="164" fontId="2" fillId="0" borderId="15" xfId="0" applyNumberFormat="1" applyFont="1" applyBorder="1"/>
    <xf numFmtId="165" fontId="2" fillId="0" borderId="21" xfId="0" applyNumberFormat="1" applyFont="1" applyBorder="1"/>
    <xf numFmtId="3" fontId="3" fillId="0" borderId="16" xfId="0" applyNumberFormat="1" applyFont="1" applyBorder="1"/>
    <xf numFmtId="164" fontId="3" fillId="0" borderId="22" xfId="1" applyNumberFormat="1" applyFont="1" applyBorder="1"/>
    <xf numFmtId="0" fontId="3" fillId="0" borderId="14" xfId="0" applyFont="1" applyBorder="1"/>
    <xf numFmtId="165" fontId="2" fillId="0" borderId="23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15" xfId="0" applyFont="1" applyBorder="1" applyAlignment="1">
      <alignment wrapText="1"/>
    </xf>
    <xf numFmtId="0" fontId="3" fillId="0" borderId="24" xfId="0" applyFont="1" applyBorder="1"/>
    <xf numFmtId="164" fontId="3" fillId="0" borderId="25" xfId="1" applyNumberFormat="1" applyFont="1" applyBorder="1"/>
    <xf numFmtId="164" fontId="3" fillId="0" borderId="26" xfId="1" applyNumberFormat="1" applyFont="1" applyBorder="1"/>
    <xf numFmtId="164" fontId="3" fillId="0" borderId="24" xfId="1" applyNumberFormat="1" applyFont="1" applyBorder="1"/>
    <xf numFmtId="0" fontId="3" fillId="0" borderId="27" xfId="0" applyFont="1" applyBorder="1" applyAlignment="1">
      <alignment wrapText="1"/>
    </xf>
    <xf numFmtId="0" fontId="3" fillId="0" borderId="23" xfId="0" applyFont="1" applyBorder="1"/>
    <xf numFmtId="0" fontId="3" fillId="0" borderId="28" xfId="0" applyFont="1" applyBorder="1"/>
    <xf numFmtId="164" fontId="3" fillId="0" borderId="29" xfId="1" applyNumberFormat="1" applyFont="1" applyBorder="1"/>
    <xf numFmtId="164" fontId="3" fillId="0" borderId="30" xfId="1" applyNumberFormat="1" applyFont="1" applyBorder="1"/>
    <xf numFmtId="164" fontId="2" fillId="0" borderId="23" xfId="1" applyNumberFormat="1" applyFont="1" applyBorder="1"/>
    <xf numFmtId="164" fontId="3" fillId="0" borderId="28" xfId="1" applyNumberFormat="1" applyFont="1" applyBorder="1"/>
    <xf numFmtId="164" fontId="2" fillId="0" borderId="23" xfId="0" applyNumberFormat="1" applyFont="1" applyBorder="1"/>
    <xf numFmtId="165" fontId="2" fillId="0" borderId="31" xfId="0" applyNumberFormat="1" applyFont="1" applyBorder="1"/>
    <xf numFmtId="165" fontId="4" fillId="0" borderId="6" xfId="0" applyNumberFormat="1" applyFont="1" applyBorder="1"/>
    <xf numFmtId="165" fontId="4" fillId="0" borderId="5" xfId="0" applyNumberFormat="1" applyFont="1" applyBorder="1"/>
    <xf numFmtId="0" fontId="2" fillId="0" borderId="0" xfId="0" applyFont="1" applyAlignment="1">
      <alignment horizontal="right"/>
    </xf>
    <xf numFmtId="164" fontId="2" fillId="0" borderId="0" xfId="1" applyNumberFormat="1" applyFont="1"/>
    <xf numFmtId="0" fontId="3" fillId="0" borderId="32" xfId="0" applyFont="1" applyBorder="1"/>
    <xf numFmtId="164" fontId="3" fillId="0" borderId="33" xfId="1" applyNumberFormat="1" applyFont="1" applyBorder="1"/>
    <xf numFmtId="164" fontId="3" fillId="0" borderId="34" xfId="1" applyNumberFormat="1" applyFont="1" applyBorder="1"/>
    <xf numFmtId="164" fontId="2" fillId="0" borderId="9" xfId="1" applyNumberFormat="1" applyFont="1" applyBorder="1"/>
    <xf numFmtId="164" fontId="3" fillId="0" borderId="32" xfId="1" applyNumberFormat="1" applyFont="1" applyBorder="1"/>
    <xf numFmtId="164" fontId="2" fillId="0" borderId="9" xfId="0" applyNumberFormat="1" applyFont="1" applyBorder="1"/>
    <xf numFmtId="165" fontId="2" fillId="0" borderId="35" xfId="0" applyNumberFormat="1" applyFont="1" applyBorder="1"/>
    <xf numFmtId="164" fontId="2" fillId="0" borderId="27" xfId="1" applyNumberFormat="1" applyFont="1" applyBorder="1"/>
    <xf numFmtId="164" fontId="2" fillId="0" borderId="27" xfId="0" applyNumberFormat="1" applyFont="1" applyBorder="1"/>
    <xf numFmtId="165" fontId="2" fillId="0" borderId="36" xfId="0" applyNumberFormat="1" applyFont="1" applyBorder="1"/>
    <xf numFmtId="0" fontId="2" fillId="0" borderId="37" xfId="0" applyFont="1" applyBorder="1"/>
    <xf numFmtId="164" fontId="3" fillId="0" borderId="38" xfId="1" applyNumberFormat="1" applyFont="1" applyBorder="1"/>
    <xf numFmtId="164" fontId="3" fillId="0" borderId="39" xfId="1" applyNumberFormat="1" applyFont="1" applyBorder="1"/>
    <xf numFmtId="164" fontId="3" fillId="0" borderId="37" xfId="1" applyNumberFormat="1" applyFont="1" applyBorder="1"/>
    <xf numFmtId="0" fontId="3" fillId="0" borderId="19" xfId="0" applyFont="1" applyBorder="1"/>
    <xf numFmtId="164" fontId="2" fillId="0" borderId="5" xfId="1" applyNumberFormat="1" applyFont="1" applyBorder="1"/>
    <xf numFmtId="165" fontId="2" fillId="0" borderId="3" xfId="0" applyNumberFormat="1" applyFont="1" applyBorder="1"/>
    <xf numFmtId="165" fontId="2" fillId="0" borderId="5" xfId="0" applyNumberFormat="1" applyFont="1" applyBorder="1"/>
    <xf numFmtId="4" fontId="3" fillId="0" borderId="24" xfId="0" applyNumberFormat="1" applyFont="1" applyBorder="1"/>
    <xf numFmtId="0" fontId="3" fillId="0" borderId="37" xfId="0" applyFont="1" applyBorder="1"/>
    <xf numFmtId="164" fontId="2" fillId="0" borderId="6" xfId="1" applyNumberFormat="1" applyFont="1" applyBorder="1"/>
    <xf numFmtId="0" fontId="2" fillId="0" borderId="5" xfId="0" applyFont="1" applyBorder="1" applyAlignment="1">
      <alignment horizontal="right"/>
    </xf>
    <xf numFmtId="0" fontId="5" fillId="0" borderId="0" xfId="0" applyFont="1"/>
    <xf numFmtId="164" fontId="5" fillId="0" borderId="0" xfId="1" applyNumberFormat="1" applyFont="1"/>
    <xf numFmtId="165" fontId="5" fillId="0" borderId="0" xfId="1" applyNumberFormat="1" applyFont="1"/>
    <xf numFmtId="165" fontId="2" fillId="0" borderId="0" xfId="1" applyNumberFormat="1" applyFont="1"/>
    <xf numFmtId="0" fontId="2" fillId="0" borderId="4" xfId="0" applyFont="1" applyBorder="1"/>
    <xf numFmtId="3" fontId="2" fillId="0" borderId="5" xfId="0" applyNumberFormat="1" applyFont="1" applyBorder="1" applyAlignment="1">
      <alignment horizontal="center"/>
    </xf>
    <xf numFmtId="0" fontId="2" fillId="0" borderId="14" xfId="0" applyFont="1" applyBorder="1"/>
    <xf numFmtId="3" fontId="3" fillId="0" borderId="14" xfId="0" applyNumberFormat="1" applyFont="1" applyBorder="1"/>
    <xf numFmtId="164" fontId="2" fillId="0" borderId="40" xfId="1" applyNumberFormat="1" applyFont="1" applyBorder="1"/>
    <xf numFmtId="164" fontId="2" fillId="0" borderId="0" xfId="1" applyNumberFormat="1" applyFont="1" applyBorder="1"/>
    <xf numFmtId="165" fontId="2" fillId="0" borderId="41" xfId="1" applyNumberFormat="1" applyFont="1" applyBorder="1"/>
    <xf numFmtId="164" fontId="3" fillId="0" borderId="40" xfId="1" applyNumberFormat="1" applyFont="1" applyBorder="1"/>
    <xf numFmtId="164" fontId="3" fillId="0" borderId="0" xfId="1" applyNumberFormat="1" applyFont="1" applyBorder="1"/>
    <xf numFmtId="165" fontId="3" fillId="0" borderId="41" xfId="1" applyNumberFormat="1" applyFont="1" applyBorder="1"/>
    <xf numFmtId="0" fontId="5" fillId="0" borderId="0" xfId="0" quotePrefix="1" applyFont="1"/>
    <xf numFmtId="0" fontId="6" fillId="0" borderId="0" xfId="0" applyFont="1"/>
    <xf numFmtId="0" fontId="6" fillId="0" borderId="14" xfId="0" applyFont="1" applyBorder="1"/>
    <xf numFmtId="164" fontId="6" fillId="0" borderId="4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5" fontId="6" fillId="0" borderId="41" xfId="1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5" fontId="6" fillId="0" borderId="41" xfId="1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164" fontId="6" fillId="0" borderId="40" xfId="1" applyNumberFormat="1" applyFont="1" applyBorder="1"/>
    <xf numFmtId="164" fontId="6" fillId="0" borderId="0" xfId="1" applyNumberFormat="1" applyFont="1" applyBorder="1"/>
    <xf numFmtId="165" fontId="6" fillId="0" borderId="41" xfId="1" applyNumberFormat="1" applyFont="1" applyBorder="1"/>
    <xf numFmtId="165" fontId="6" fillId="0" borderId="14" xfId="0" applyNumberFormat="1" applyFont="1" applyBorder="1"/>
    <xf numFmtId="3" fontId="6" fillId="0" borderId="14" xfId="0" applyNumberFormat="1" applyFont="1" applyBorder="1"/>
    <xf numFmtId="165" fontId="6" fillId="0" borderId="9" xfId="0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42" xfId="1" applyNumberFormat="1" applyFont="1" applyBorder="1"/>
    <xf numFmtId="164" fontId="6" fillId="0" borderId="43" xfId="1" applyNumberFormat="1" applyFont="1" applyBorder="1"/>
    <xf numFmtId="165" fontId="6" fillId="0" borderId="34" xfId="1" applyNumberFormat="1" applyFont="1" applyBorder="1"/>
    <xf numFmtId="0" fontId="6" fillId="0" borderId="9" xfId="0" applyFont="1" applyBorder="1"/>
    <xf numFmtId="164" fontId="6" fillId="0" borderId="0" xfId="1" applyNumberFormat="1" applyFont="1"/>
    <xf numFmtId="165" fontId="6" fillId="0" borderId="0" xfId="1" applyNumberFormat="1" applyFont="1"/>
    <xf numFmtId="164" fontId="2" fillId="0" borderId="2" xfId="1" applyNumberFormat="1" applyFont="1" applyBorder="1" applyAlignment="1">
      <alignment horizontal="right"/>
    </xf>
    <xf numFmtId="164" fontId="7" fillId="0" borderId="2" xfId="1" applyNumberFormat="1" applyFont="1" applyBorder="1" applyAlignment="1">
      <alignment horizontal="right"/>
    </xf>
    <xf numFmtId="165" fontId="7" fillId="0" borderId="8" xfId="1" applyNumberFormat="1" applyFont="1" applyBorder="1"/>
    <xf numFmtId="164" fontId="7" fillId="0" borderId="2" xfId="1" applyNumberFormat="1" applyFont="1" applyBorder="1"/>
    <xf numFmtId="164" fontId="2" fillId="0" borderId="2" xfId="1" applyNumberFormat="1" applyFont="1" applyBorder="1"/>
    <xf numFmtId="164" fontId="7" fillId="0" borderId="1" xfId="1" applyNumberFormat="1" applyFont="1" applyBorder="1"/>
    <xf numFmtId="164" fontId="7" fillId="0" borderId="44" xfId="1" applyNumberFormat="1" applyFont="1" applyBorder="1"/>
    <xf numFmtId="164" fontId="7" fillId="0" borderId="3" xfId="1" applyNumberFormat="1" applyFont="1" applyBorder="1"/>
    <xf numFmtId="165" fontId="7" fillId="0" borderId="5" xfId="0" applyNumberFormat="1" applyFont="1" applyBorder="1"/>
    <xf numFmtId="164" fontId="7" fillId="0" borderId="5" xfId="1" applyNumberFormat="1" applyFont="1" applyBorder="1"/>
    <xf numFmtId="164" fontId="6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 wrapText="1"/>
    </xf>
    <xf numFmtId="164" fontId="2" fillId="0" borderId="9" xfId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%20Ledger%20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Bank rec 15-16"/>
      <sheetName val="Imprest"/>
      <sheetName val="Fixed asets"/>
      <sheetName val="Trial Balance"/>
      <sheetName val="Drs &amp; Crs"/>
      <sheetName val="Inc &amp; Exp acc"/>
      <sheetName val="Balance sheet"/>
      <sheetName val="Income"/>
      <sheetName val="Expenditure"/>
      <sheetName val="New format Notes"/>
      <sheetName val="Notes Summary"/>
      <sheetName val="Bank Rec 31 Dec 2016"/>
      <sheetName val="Bank Rec 31 March "/>
      <sheetName val="Monthly report"/>
      <sheetName val="Winding up 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V7">
            <v>112</v>
          </cell>
        </row>
        <row r="8">
          <cell r="AD8">
            <v>6276.5</v>
          </cell>
        </row>
        <row r="12">
          <cell r="V12">
            <v>4970.1000000000004</v>
          </cell>
        </row>
        <row r="13">
          <cell r="V13">
            <v>308</v>
          </cell>
        </row>
        <row r="15">
          <cell r="V15">
            <v>332</v>
          </cell>
        </row>
        <row r="16">
          <cell r="V16">
            <v>92</v>
          </cell>
          <cell r="W16">
            <v>210</v>
          </cell>
        </row>
        <row r="18">
          <cell r="W18">
            <v>286</v>
          </cell>
        </row>
        <row r="19">
          <cell r="V19">
            <v>30</v>
          </cell>
          <cell r="W19">
            <v>182</v>
          </cell>
        </row>
        <row r="20">
          <cell r="W20">
            <v>366</v>
          </cell>
        </row>
        <row r="22">
          <cell r="W22">
            <v>254</v>
          </cell>
        </row>
        <row r="23">
          <cell r="W23">
            <v>5433.4</v>
          </cell>
        </row>
        <row r="29">
          <cell r="AD29">
            <v>2000</v>
          </cell>
        </row>
        <row r="47">
          <cell r="AA47">
            <v>148</v>
          </cell>
        </row>
        <row r="48">
          <cell r="AA48">
            <v>308</v>
          </cell>
        </row>
        <row r="62">
          <cell r="AA62">
            <v>320</v>
          </cell>
        </row>
        <row r="65">
          <cell r="AA65">
            <v>408</v>
          </cell>
        </row>
        <row r="66">
          <cell r="AA66">
            <v>4052.8</v>
          </cell>
        </row>
        <row r="68">
          <cell r="AG68">
            <v>393.8</v>
          </cell>
        </row>
        <row r="69">
          <cell r="AA69">
            <v>72</v>
          </cell>
        </row>
        <row r="80">
          <cell r="W80">
            <v>3000</v>
          </cell>
        </row>
        <row r="82">
          <cell r="AD82">
            <v>100</v>
          </cell>
        </row>
      </sheetData>
      <sheetData sheetId="9">
        <row r="7">
          <cell r="Y7">
            <v>137.02000000000001</v>
          </cell>
        </row>
        <row r="8">
          <cell r="Y8">
            <v>384</v>
          </cell>
        </row>
        <row r="9">
          <cell r="Y9">
            <v>66.819999999999993</v>
          </cell>
        </row>
        <row r="16">
          <cell r="Y16">
            <v>225.6</v>
          </cell>
        </row>
        <row r="18">
          <cell r="Y18">
            <v>1101.3599999999999</v>
          </cell>
        </row>
        <row r="20">
          <cell r="T20">
            <v>1202.8</v>
          </cell>
        </row>
        <row r="22">
          <cell r="T22">
            <v>2880.36</v>
          </cell>
        </row>
        <row r="38">
          <cell r="T38">
            <v>10</v>
          </cell>
        </row>
        <row r="41">
          <cell r="T41">
            <v>200</v>
          </cell>
        </row>
        <row r="43">
          <cell r="T43">
            <v>270.91000000000003</v>
          </cell>
        </row>
        <row r="44">
          <cell r="U44">
            <v>273.02</v>
          </cell>
        </row>
        <row r="45">
          <cell r="U45">
            <v>450</v>
          </cell>
        </row>
        <row r="46">
          <cell r="U46">
            <v>2014</v>
          </cell>
        </row>
        <row r="48">
          <cell r="Y48">
            <v>14.1</v>
          </cell>
        </row>
        <row r="50">
          <cell r="W50">
            <v>153</v>
          </cell>
        </row>
        <row r="51">
          <cell r="W51">
            <v>200</v>
          </cell>
        </row>
        <row r="52">
          <cell r="W52">
            <v>240</v>
          </cell>
        </row>
        <row r="55">
          <cell r="U55">
            <v>800</v>
          </cell>
        </row>
        <row r="57">
          <cell r="W57">
            <v>939</v>
          </cell>
        </row>
        <row r="58">
          <cell r="W58">
            <v>1739.42</v>
          </cell>
        </row>
        <row r="59">
          <cell r="U59">
            <v>3238.14</v>
          </cell>
        </row>
        <row r="60">
          <cell r="T60">
            <v>472.98</v>
          </cell>
        </row>
        <row r="61">
          <cell r="T61">
            <v>810</v>
          </cell>
        </row>
        <row r="74">
          <cell r="Y74">
            <v>858.82</v>
          </cell>
        </row>
        <row r="84">
          <cell r="U84">
            <v>228.35</v>
          </cell>
        </row>
        <row r="91">
          <cell r="Y91">
            <v>172.12</v>
          </cell>
          <cell r="AC91">
            <v>170</v>
          </cell>
        </row>
        <row r="92">
          <cell r="U92">
            <v>1850.5</v>
          </cell>
        </row>
        <row r="93">
          <cell r="AC93">
            <v>330</v>
          </cell>
        </row>
        <row r="94">
          <cell r="AC94">
            <v>500</v>
          </cell>
        </row>
        <row r="95">
          <cell r="AC95">
            <v>228.46</v>
          </cell>
        </row>
        <row r="96">
          <cell r="AC96">
            <v>879.68</v>
          </cell>
        </row>
        <row r="99">
          <cell r="AC99">
            <v>1026</v>
          </cell>
        </row>
        <row r="102">
          <cell r="AC102">
            <v>320</v>
          </cell>
        </row>
        <row r="104">
          <cell r="AC104">
            <v>582</v>
          </cell>
        </row>
        <row r="105">
          <cell r="Y105">
            <v>150</v>
          </cell>
        </row>
        <row r="108">
          <cell r="AC108">
            <v>300</v>
          </cell>
        </row>
        <row r="152">
          <cell r="V152">
            <v>3546.34</v>
          </cell>
        </row>
        <row r="153">
          <cell r="V153">
            <v>48</v>
          </cell>
        </row>
        <row r="154">
          <cell r="X154">
            <v>967.88</v>
          </cell>
        </row>
        <row r="155">
          <cell r="V155">
            <v>5298</v>
          </cell>
        </row>
        <row r="156">
          <cell r="V156">
            <v>12</v>
          </cell>
        </row>
        <row r="167">
          <cell r="X167">
            <v>438</v>
          </cell>
        </row>
        <row r="168">
          <cell r="V168">
            <v>490</v>
          </cell>
        </row>
        <row r="169">
          <cell r="X169">
            <v>1680</v>
          </cell>
        </row>
        <row r="170">
          <cell r="X170">
            <v>1925</v>
          </cell>
        </row>
        <row r="171">
          <cell r="X171">
            <v>420</v>
          </cell>
        </row>
        <row r="172">
          <cell r="X172">
            <v>3928.86</v>
          </cell>
        </row>
        <row r="175">
          <cell r="V175">
            <v>767</v>
          </cell>
        </row>
        <row r="177">
          <cell r="V177">
            <v>394.67999999999995</v>
          </cell>
          <cell r="X177">
            <v>227.65200000000002</v>
          </cell>
        </row>
        <row r="182">
          <cell r="V182">
            <v>264</v>
          </cell>
        </row>
        <row r="183">
          <cell r="X183">
            <v>159.6</v>
          </cell>
        </row>
        <row r="185">
          <cell r="V185">
            <v>132</v>
          </cell>
        </row>
        <row r="186">
          <cell r="X186">
            <v>15.85</v>
          </cell>
        </row>
        <row r="187">
          <cell r="V187">
            <v>49.4</v>
          </cell>
        </row>
        <row r="189">
          <cell r="X189">
            <v>500</v>
          </cell>
        </row>
        <row r="190">
          <cell r="V190">
            <v>1910.78</v>
          </cell>
        </row>
        <row r="191">
          <cell r="V191">
            <v>2658</v>
          </cell>
        </row>
        <row r="201">
          <cell r="Y201">
            <v>50</v>
          </cell>
        </row>
        <row r="208">
          <cell r="Y208">
            <v>994.9</v>
          </cell>
        </row>
        <row r="209">
          <cell r="V209">
            <v>190</v>
          </cell>
        </row>
        <row r="211">
          <cell r="Y211">
            <v>159.72</v>
          </cell>
        </row>
        <row r="213">
          <cell r="Y213">
            <v>140</v>
          </cell>
        </row>
        <row r="215">
          <cell r="Y215">
            <v>265</v>
          </cell>
        </row>
        <row r="226">
          <cell r="T226">
            <v>812</v>
          </cell>
        </row>
        <row r="228">
          <cell r="Y228">
            <v>24</v>
          </cell>
        </row>
        <row r="233">
          <cell r="Y233">
            <v>83.6</v>
          </cell>
        </row>
      </sheetData>
      <sheetData sheetId="10">
        <row r="6">
          <cell r="E6">
            <v>7706.1</v>
          </cell>
          <cell r="O6">
            <v>5889.0499999999993</v>
          </cell>
        </row>
        <row r="7">
          <cell r="E7">
            <v>7929</v>
          </cell>
          <cell r="O7">
            <v>8854.01</v>
          </cell>
        </row>
        <row r="8">
          <cell r="E8">
            <v>8740.7999999999993</v>
          </cell>
          <cell r="O8">
            <v>11975.42</v>
          </cell>
        </row>
        <row r="9">
          <cell r="E9">
            <v>1360</v>
          </cell>
          <cell r="O9">
            <v>4890.78</v>
          </cell>
        </row>
        <row r="11">
          <cell r="E11">
            <v>0</v>
          </cell>
          <cell r="K11">
            <v>270</v>
          </cell>
          <cell r="O11">
            <v>3271.42</v>
          </cell>
        </row>
        <row r="15">
          <cell r="E15">
            <v>19992.55</v>
          </cell>
          <cell r="O15">
            <v>11349.742</v>
          </cell>
        </row>
        <row r="16">
          <cell r="E16">
            <v>8877.4</v>
          </cell>
          <cell r="O16">
            <v>4636.1399999999994</v>
          </cell>
        </row>
        <row r="20">
          <cell r="E20">
            <v>10154</v>
          </cell>
          <cell r="O20">
            <v>1515.04</v>
          </cell>
        </row>
        <row r="21">
          <cell r="E21">
            <v>6276.5</v>
          </cell>
          <cell r="O21">
            <v>1994.6599999999999</v>
          </cell>
        </row>
        <row r="22">
          <cell r="E22">
            <v>10217.299999999999</v>
          </cell>
          <cell r="O22">
            <v>1807.4999999999998</v>
          </cell>
        </row>
        <row r="23">
          <cell r="E23">
            <v>924.1</v>
          </cell>
          <cell r="O23">
            <v>129.86000000000001</v>
          </cell>
        </row>
        <row r="24">
          <cell r="E24">
            <v>5690.4</v>
          </cell>
          <cell r="O24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C4" workbookViewId="0">
      <selection activeCell="P25" sqref="P25"/>
    </sheetView>
  </sheetViews>
  <sheetFormatPr defaultRowHeight="15" x14ac:dyDescent="0.2"/>
  <cols>
    <col min="1" max="1" width="38.5703125" style="3" customWidth="1"/>
    <col min="2" max="2" width="11" style="3" customWidth="1"/>
    <col min="3" max="3" width="12.7109375" style="2" customWidth="1"/>
    <col min="4" max="4" width="11.85546875" style="2" customWidth="1"/>
    <col min="5" max="5" width="10.5703125" style="2" customWidth="1"/>
    <col min="6" max="6" width="14.28515625" style="2" bestFit="1" customWidth="1"/>
    <col min="7" max="7" width="9.140625" style="2" customWidth="1"/>
    <col min="8" max="8" width="9.42578125" style="2" customWidth="1"/>
    <col min="9" max="9" width="10.85546875" style="2" customWidth="1"/>
    <col min="10" max="10" width="14.28515625" style="2" bestFit="1" customWidth="1"/>
    <col min="11" max="11" width="12.28515625" style="2" bestFit="1" customWidth="1"/>
    <col min="12" max="12" width="9.140625" style="2" customWidth="1"/>
    <col min="13" max="13" width="9.28515625" style="2" customWidth="1"/>
    <col min="14" max="14" width="9.7109375" style="2" customWidth="1"/>
    <col min="15" max="15" width="11.28515625" style="3" customWidth="1"/>
    <col min="16" max="16" width="11.5703125" style="3" customWidth="1"/>
    <col min="17" max="250" width="9.140625" style="3"/>
    <col min="251" max="251" width="38.5703125" style="3" customWidth="1"/>
    <col min="252" max="252" width="11" style="3" customWidth="1"/>
    <col min="253" max="253" width="12.7109375" style="3" customWidth="1"/>
    <col min="254" max="254" width="11.85546875" style="3" customWidth="1"/>
    <col min="255" max="256" width="9.140625" style="3"/>
    <col min="257" max="257" width="9.140625" style="3" customWidth="1"/>
    <col min="258" max="258" width="9.42578125" style="3" customWidth="1"/>
    <col min="259" max="259" width="10.85546875" style="3" customWidth="1"/>
    <col min="260" max="261" width="9.140625" style="3"/>
    <col min="262" max="262" width="9.140625" style="3" customWidth="1"/>
    <col min="263" max="263" width="9.28515625" style="3" customWidth="1"/>
    <col min="264" max="264" width="9.7109375" style="3" customWidth="1"/>
    <col min="265" max="265" width="11.28515625" style="3" customWidth="1"/>
    <col min="266" max="270" width="9.140625" style="3"/>
    <col min="271" max="271" width="13.140625" style="3" customWidth="1"/>
    <col min="272" max="506" width="9.140625" style="3"/>
    <col min="507" max="507" width="38.5703125" style="3" customWidth="1"/>
    <col min="508" max="508" width="11" style="3" customWidth="1"/>
    <col min="509" max="509" width="12.7109375" style="3" customWidth="1"/>
    <col min="510" max="510" width="11.85546875" style="3" customWidth="1"/>
    <col min="511" max="512" width="9.140625" style="3"/>
    <col min="513" max="513" width="9.140625" style="3" customWidth="1"/>
    <col min="514" max="514" width="9.42578125" style="3" customWidth="1"/>
    <col min="515" max="515" width="10.85546875" style="3" customWidth="1"/>
    <col min="516" max="517" width="9.140625" style="3"/>
    <col min="518" max="518" width="9.140625" style="3" customWidth="1"/>
    <col min="519" max="519" width="9.28515625" style="3" customWidth="1"/>
    <col min="520" max="520" width="9.7109375" style="3" customWidth="1"/>
    <col min="521" max="521" width="11.28515625" style="3" customWidth="1"/>
    <col min="522" max="526" width="9.140625" style="3"/>
    <col min="527" max="527" width="13.140625" style="3" customWidth="1"/>
    <col min="528" max="762" width="9.140625" style="3"/>
    <col min="763" max="763" width="38.5703125" style="3" customWidth="1"/>
    <col min="764" max="764" width="11" style="3" customWidth="1"/>
    <col min="765" max="765" width="12.7109375" style="3" customWidth="1"/>
    <col min="766" max="766" width="11.85546875" style="3" customWidth="1"/>
    <col min="767" max="768" width="9.140625" style="3"/>
    <col min="769" max="769" width="9.140625" style="3" customWidth="1"/>
    <col min="770" max="770" width="9.42578125" style="3" customWidth="1"/>
    <col min="771" max="771" width="10.85546875" style="3" customWidth="1"/>
    <col min="772" max="773" width="9.140625" style="3"/>
    <col min="774" max="774" width="9.140625" style="3" customWidth="1"/>
    <col min="775" max="775" width="9.28515625" style="3" customWidth="1"/>
    <col min="776" max="776" width="9.7109375" style="3" customWidth="1"/>
    <col min="777" max="777" width="11.28515625" style="3" customWidth="1"/>
    <col min="778" max="782" width="9.140625" style="3"/>
    <col min="783" max="783" width="13.140625" style="3" customWidth="1"/>
    <col min="784" max="1018" width="9.140625" style="3"/>
    <col min="1019" max="1019" width="38.5703125" style="3" customWidth="1"/>
    <col min="1020" max="1020" width="11" style="3" customWidth="1"/>
    <col min="1021" max="1021" width="12.7109375" style="3" customWidth="1"/>
    <col min="1022" max="1022" width="11.85546875" style="3" customWidth="1"/>
    <col min="1023" max="1024" width="9.140625" style="3"/>
    <col min="1025" max="1025" width="9.140625" style="3" customWidth="1"/>
    <col min="1026" max="1026" width="9.42578125" style="3" customWidth="1"/>
    <col min="1027" max="1027" width="10.85546875" style="3" customWidth="1"/>
    <col min="1028" max="1029" width="9.140625" style="3"/>
    <col min="1030" max="1030" width="9.140625" style="3" customWidth="1"/>
    <col min="1031" max="1031" width="9.28515625" style="3" customWidth="1"/>
    <col min="1032" max="1032" width="9.7109375" style="3" customWidth="1"/>
    <col min="1033" max="1033" width="11.28515625" style="3" customWidth="1"/>
    <col min="1034" max="1038" width="9.140625" style="3"/>
    <col min="1039" max="1039" width="13.140625" style="3" customWidth="1"/>
    <col min="1040" max="1274" width="9.140625" style="3"/>
    <col min="1275" max="1275" width="38.5703125" style="3" customWidth="1"/>
    <col min="1276" max="1276" width="11" style="3" customWidth="1"/>
    <col min="1277" max="1277" width="12.7109375" style="3" customWidth="1"/>
    <col min="1278" max="1278" width="11.85546875" style="3" customWidth="1"/>
    <col min="1279" max="1280" width="9.140625" style="3"/>
    <col min="1281" max="1281" width="9.140625" style="3" customWidth="1"/>
    <col min="1282" max="1282" width="9.42578125" style="3" customWidth="1"/>
    <col min="1283" max="1283" width="10.85546875" style="3" customWidth="1"/>
    <col min="1284" max="1285" width="9.140625" style="3"/>
    <col min="1286" max="1286" width="9.140625" style="3" customWidth="1"/>
    <col min="1287" max="1287" width="9.28515625" style="3" customWidth="1"/>
    <col min="1288" max="1288" width="9.7109375" style="3" customWidth="1"/>
    <col min="1289" max="1289" width="11.28515625" style="3" customWidth="1"/>
    <col min="1290" max="1294" width="9.140625" style="3"/>
    <col min="1295" max="1295" width="13.140625" style="3" customWidth="1"/>
    <col min="1296" max="1530" width="9.140625" style="3"/>
    <col min="1531" max="1531" width="38.5703125" style="3" customWidth="1"/>
    <col min="1532" max="1532" width="11" style="3" customWidth="1"/>
    <col min="1533" max="1533" width="12.7109375" style="3" customWidth="1"/>
    <col min="1534" max="1534" width="11.85546875" style="3" customWidth="1"/>
    <col min="1535" max="1536" width="9.140625" style="3"/>
    <col min="1537" max="1537" width="9.140625" style="3" customWidth="1"/>
    <col min="1538" max="1538" width="9.42578125" style="3" customWidth="1"/>
    <col min="1539" max="1539" width="10.85546875" style="3" customWidth="1"/>
    <col min="1540" max="1541" width="9.140625" style="3"/>
    <col min="1542" max="1542" width="9.140625" style="3" customWidth="1"/>
    <col min="1543" max="1543" width="9.28515625" style="3" customWidth="1"/>
    <col min="1544" max="1544" width="9.7109375" style="3" customWidth="1"/>
    <col min="1545" max="1545" width="11.28515625" style="3" customWidth="1"/>
    <col min="1546" max="1550" width="9.140625" style="3"/>
    <col min="1551" max="1551" width="13.140625" style="3" customWidth="1"/>
    <col min="1552" max="1786" width="9.140625" style="3"/>
    <col min="1787" max="1787" width="38.5703125" style="3" customWidth="1"/>
    <col min="1788" max="1788" width="11" style="3" customWidth="1"/>
    <col min="1789" max="1789" width="12.7109375" style="3" customWidth="1"/>
    <col min="1790" max="1790" width="11.85546875" style="3" customWidth="1"/>
    <col min="1791" max="1792" width="9.140625" style="3"/>
    <col min="1793" max="1793" width="9.140625" style="3" customWidth="1"/>
    <col min="1794" max="1794" width="9.42578125" style="3" customWidth="1"/>
    <col min="1795" max="1795" width="10.85546875" style="3" customWidth="1"/>
    <col min="1796" max="1797" width="9.140625" style="3"/>
    <col min="1798" max="1798" width="9.140625" style="3" customWidth="1"/>
    <col min="1799" max="1799" width="9.28515625" style="3" customWidth="1"/>
    <col min="1800" max="1800" width="9.7109375" style="3" customWidth="1"/>
    <col min="1801" max="1801" width="11.28515625" style="3" customWidth="1"/>
    <col min="1802" max="1806" width="9.140625" style="3"/>
    <col min="1807" max="1807" width="13.140625" style="3" customWidth="1"/>
    <col min="1808" max="2042" width="9.140625" style="3"/>
    <col min="2043" max="2043" width="38.5703125" style="3" customWidth="1"/>
    <col min="2044" max="2044" width="11" style="3" customWidth="1"/>
    <col min="2045" max="2045" width="12.7109375" style="3" customWidth="1"/>
    <col min="2046" max="2046" width="11.85546875" style="3" customWidth="1"/>
    <col min="2047" max="2048" width="9.140625" style="3"/>
    <col min="2049" max="2049" width="9.140625" style="3" customWidth="1"/>
    <col min="2050" max="2050" width="9.42578125" style="3" customWidth="1"/>
    <col min="2051" max="2051" width="10.85546875" style="3" customWidth="1"/>
    <col min="2052" max="2053" width="9.140625" style="3"/>
    <col min="2054" max="2054" width="9.140625" style="3" customWidth="1"/>
    <col min="2055" max="2055" width="9.28515625" style="3" customWidth="1"/>
    <col min="2056" max="2056" width="9.7109375" style="3" customWidth="1"/>
    <col min="2057" max="2057" width="11.28515625" style="3" customWidth="1"/>
    <col min="2058" max="2062" width="9.140625" style="3"/>
    <col min="2063" max="2063" width="13.140625" style="3" customWidth="1"/>
    <col min="2064" max="2298" width="9.140625" style="3"/>
    <col min="2299" max="2299" width="38.5703125" style="3" customWidth="1"/>
    <col min="2300" max="2300" width="11" style="3" customWidth="1"/>
    <col min="2301" max="2301" width="12.7109375" style="3" customWidth="1"/>
    <col min="2302" max="2302" width="11.85546875" style="3" customWidth="1"/>
    <col min="2303" max="2304" width="9.140625" style="3"/>
    <col min="2305" max="2305" width="9.140625" style="3" customWidth="1"/>
    <col min="2306" max="2306" width="9.42578125" style="3" customWidth="1"/>
    <col min="2307" max="2307" width="10.85546875" style="3" customWidth="1"/>
    <col min="2308" max="2309" width="9.140625" style="3"/>
    <col min="2310" max="2310" width="9.140625" style="3" customWidth="1"/>
    <col min="2311" max="2311" width="9.28515625" style="3" customWidth="1"/>
    <col min="2312" max="2312" width="9.7109375" style="3" customWidth="1"/>
    <col min="2313" max="2313" width="11.28515625" style="3" customWidth="1"/>
    <col min="2314" max="2318" width="9.140625" style="3"/>
    <col min="2319" max="2319" width="13.140625" style="3" customWidth="1"/>
    <col min="2320" max="2554" width="9.140625" style="3"/>
    <col min="2555" max="2555" width="38.5703125" style="3" customWidth="1"/>
    <col min="2556" max="2556" width="11" style="3" customWidth="1"/>
    <col min="2557" max="2557" width="12.7109375" style="3" customWidth="1"/>
    <col min="2558" max="2558" width="11.85546875" style="3" customWidth="1"/>
    <col min="2559" max="2560" width="9.140625" style="3"/>
    <col min="2561" max="2561" width="9.140625" style="3" customWidth="1"/>
    <col min="2562" max="2562" width="9.42578125" style="3" customWidth="1"/>
    <col min="2563" max="2563" width="10.85546875" style="3" customWidth="1"/>
    <col min="2564" max="2565" width="9.140625" style="3"/>
    <col min="2566" max="2566" width="9.140625" style="3" customWidth="1"/>
    <col min="2567" max="2567" width="9.28515625" style="3" customWidth="1"/>
    <col min="2568" max="2568" width="9.7109375" style="3" customWidth="1"/>
    <col min="2569" max="2569" width="11.28515625" style="3" customWidth="1"/>
    <col min="2570" max="2574" width="9.140625" style="3"/>
    <col min="2575" max="2575" width="13.140625" style="3" customWidth="1"/>
    <col min="2576" max="2810" width="9.140625" style="3"/>
    <col min="2811" max="2811" width="38.5703125" style="3" customWidth="1"/>
    <col min="2812" max="2812" width="11" style="3" customWidth="1"/>
    <col min="2813" max="2813" width="12.7109375" style="3" customWidth="1"/>
    <col min="2814" max="2814" width="11.85546875" style="3" customWidth="1"/>
    <col min="2815" max="2816" width="9.140625" style="3"/>
    <col min="2817" max="2817" width="9.140625" style="3" customWidth="1"/>
    <col min="2818" max="2818" width="9.42578125" style="3" customWidth="1"/>
    <col min="2819" max="2819" width="10.85546875" style="3" customWidth="1"/>
    <col min="2820" max="2821" width="9.140625" style="3"/>
    <col min="2822" max="2822" width="9.140625" style="3" customWidth="1"/>
    <col min="2823" max="2823" width="9.28515625" style="3" customWidth="1"/>
    <col min="2824" max="2824" width="9.7109375" style="3" customWidth="1"/>
    <col min="2825" max="2825" width="11.28515625" style="3" customWidth="1"/>
    <col min="2826" max="2830" width="9.140625" style="3"/>
    <col min="2831" max="2831" width="13.140625" style="3" customWidth="1"/>
    <col min="2832" max="3066" width="9.140625" style="3"/>
    <col min="3067" max="3067" width="38.5703125" style="3" customWidth="1"/>
    <col min="3068" max="3068" width="11" style="3" customWidth="1"/>
    <col min="3069" max="3069" width="12.7109375" style="3" customWidth="1"/>
    <col min="3070" max="3070" width="11.85546875" style="3" customWidth="1"/>
    <col min="3071" max="3072" width="9.140625" style="3"/>
    <col min="3073" max="3073" width="9.140625" style="3" customWidth="1"/>
    <col min="3074" max="3074" width="9.42578125" style="3" customWidth="1"/>
    <col min="3075" max="3075" width="10.85546875" style="3" customWidth="1"/>
    <col min="3076" max="3077" width="9.140625" style="3"/>
    <col min="3078" max="3078" width="9.140625" style="3" customWidth="1"/>
    <col min="3079" max="3079" width="9.28515625" style="3" customWidth="1"/>
    <col min="3080" max="3080" width="9.7109375" style="3" customWidth="1"/>
    <col min="3081" max="3081" width="11.28515625" style="3" customWidth="1"/>
    <col min="3082" max="3086" width="9.140625" style="3"/>
    <col min="3087" max="3087" width="13.140625" style="3" customWidth="1"/>
    <col min="3088" max="3322" width="9.140625" style="3"/>
    <col min="3323" max="3323" width="38.5703125" style="3" customWidth="1"/>
    <col min="3324" max="3324" width="11" style="3" customWidth="1"/>
    <col min="3325" max="3325" width="12.7109375" style="3" customWidth="1"/>
    <col min="3326" max="3326" width="11.85546875" style="3" customWidth="1"/>
    <col min="3327" max="3328" width="9.140625" style="3"/>
    <col min="3329" max="3329" width="9.140625" style="3" customWidth="1"/>
    <col min="3330" max="3330" width="9.42578125" style="3" customWidth="1"/>
    <col min="3331" max="3331" width="10.85546875" style="3" customWidth="1"/>
    <col min="3332" max="3333" width="9.140625" style="3"/>
    <col min="3334" max="3334" width="9.140625" style="3" customWidth="1"/>
    <col min="3335" max="3335" width="9.28515625" style="3" customWidth="1"/>
    <col min="3336" max="3336" width="9.7109375" style="3" customWidth="1"/>
    <col min="3337" max="3337" width="11.28515625" style="3" customWidth="1"/>
    <col min="3338" max="3342" width="9.140625" style="3"/>
    <col min="3343" max="3343" width="13.140625" style="3" customWidth="1"/>
    <col min="3344" max="3578" width="9.140625" style="3"/>
    <col min="3579" max="3579" width="38.5703125" style="3" customWidth="1"/>
    <col min="3580" max="3580" width="11" style="3" customWidth="1"/>
    <col min="3581" max="3581" width="12.7109375" style="3" customWidth="1"/>
    <col min="3582" max="3582" width="11.85546875" style="3" customWidth="1"/>
    <col min="3583" max="3584" width="9.140625" style="3"/>
    <col min="3585" max="3585" width="9.140625" style="3" customWidth="1"/>
    <col min="3586" max="3586" width="9.42578125" style="3" customWidth="1"/>
    <col min="3587" max="3587" width="10.85546875" style="3" customWidth="1"/>
    <col min="3588" max="3589" width="9.140625" style="3"/>
    <col min="3590" max="3590" width="9.140625" style="3" customWidth="1"/>
    <col min="3591" max="3591" width="9.28515625" style="3" customWidth="1"/>
    <col min="3592" max="3592" width="9.7109375" style="3" customWidth="1"/>
    <col min="3593" max="3593" width="11.28515625" style="3" customWidth="1"/>
    <col min="3594" max="3598" width="9.140625" style="3"/>
    <col min="3599" max="3599" width="13.140625" style="3" customWidth="1"/>
    <col min="3600" max="3834" width="9.140625" style="3"/>
    <col min="3835" max="3835" width="38.5703125" style="3" customWidth="1"/>
    <col min="3836" max="3836" width="11" style="3" customWidth="1"/>
    <col min="3837" max="3837" width="12.7109375" style="3" customWidth="1"/>
    <col min="3838" max="3838" width="11.85546875" style="3" customWidth="1"/>
    <col min="3839" max="3840" width="9.140625" style="3"/>
    <col min="3841" max="3841" width="9.140625" style="3" customWidth="1"/>
    <col min="3842" max="3842" width="9.42578125" style="3" customWidth="1"/>
    <col min="3843" max="3843" width="10.85546875" style="3" customWidth="1"/>
    <col min="3844" max="3845" width="9.140625" style="3"/>
    <col min="3846" max="3846" width="9.140625" style="3" customWidth="1"/>
    <col min="3847" max="3847" width="9.28515625" style="3" customWidth="1"/>
    <col min="3848" max="3848" width="9.7109375" style="3" customWidth="1"/>
    <col min="3849" max="3849" width="11.28515625" style="3" customWidth="1"/>
    <col min="3850" max="3854" width="9.140625" style="3"/>
    <col min="3855" max="3855" width="13.140625" style="3" customWidth="1"/>
    <col min="3856" max="4090" width="9.140625" style="3"/>
    <col min="4091" max="4091" width="38.5703125" style="3" customWidth="1"/>
    <col min="4092" max="4092" width="11" style="3" customWidth="1"/>
    <col min="4093" max="4093" width="12.7109375" style="3" customWidth="1"/>
    <col min="4094" max="4094" width="11.85546875" style="3" customWidth="1"/>
    <col min="4095" max="4096" width="9.140625" style="3"/>
    <col min="4097" max="4097" width="9.140625" style="3" customWidth="1"/>
    <col min="4098" max="4098" width="9.42578125" style="3" customWidth="1"/>
    <col min="4099" max="4099" width="10.85546875" style="3" customWidth="1"/>
    <col min="4100" max="4101" width="9.140625" style="3"/>
    <col min="4102" max="4102" width="9.140625" style="3" customWidth="1"/>
    <col min="4103" max="4103" width="9.28515625" style="3" customWidth="1"/>
    <col min="4104" max="4104" width="9.7109375" style="3" customWidth="1"/>
    <col min="4105" max="4105" width="11.28515625" style="3" customWidth="1"/>
    <col min="4106" max="4110" width="9.140625" style="3"/>
    <col min="4111" max="4111" width="13.140625" style="3" customWidth="1"/>
    <col min="4112" max="4346" width="9.140625" style="3"/>
    <col min="4347" max="4347" width="38.5703125" style="3" customWidth="1"/>
    <col min="4348" max="4348" width="11" style="3" customWidth="1"/>
    <col min="4349" max="4349" width="12.7109375" style="3" customWidth="1"/>
    <col min="4350" max="4350" width="11.85546875" style="3" customWidth="1"/>
    <col min="4351" max="4352" width="9.140625" style="3"/>
    <col min="4353" max="4353" width="9.140625" style="3" customWidth="1"/>
    <col min="4354" max="4354" width="9.42578125" style="3" customWidth="1"/>
    <col min="4355" max="4355" width="10.85546875" style="3" customWidth="1"/>
    <col min="4356" max="4357" width="9.140625" style="3"/>
    <col min="4358" max="4358" width="9.140625" style="3" customWidth="1"/>
    <col min="4359" max="4359" width="9.28515625" style="3" customWidth="1"/>
    <col min="4360" max="4360" width="9.7109375" style="3" customWidth="1"/>
    <col min="4361" max="4361" width="11.28515625" style="3" customWidth="1"/>
    <col min="4362" max="4366" width="9.140625" style="3"/>
    <col min="4367" max="4367" width="13.140625" style="3" customWidth="1"/>
    <col min="4368" max="4602" width="9.140625" style="3"/>
    <col min="4603" max="4603" width="38.5703125" style="3" customWidth="1"/>
    <col min="4604" max="4604" width="11" style="3" customWidth="1"/>
    <col min="4605" max="4605" width="12.7109375" style="3" customWidth="1"/>
    <col min="4606" max="4606" width="11.85546875" style="3" customWidth="1"/>
    <col min="4607" max="4608" width="9.140625" style="3"/>
    <col min="4609" max="4609" width="9.140625" style="3" customWidth="1"/>
    <col min="4610" max="4610" width="9.42578125" style="3" customWidth="1"/>
    <col min="4611" max="4611" width="10.85546875" style="3" customWidth="1"/>
    <col min="4612" max="4613" width="9.140625" style="3"/>
    <col min="4614" max="4614" width="9.140625" style="3" customWidth="1"/>
    <col min="4615" max="4615" width="9.28515625" style="3" customWidth="1"/>
    <col min="4616" max="4616" width="9.7109375" style="3" customWidth="1"/>
    <col min="4617" max="4617" width="11.28515625" style="3" customWidth="1"/>
    <col min="4618" max="4622" width="9.140625" style="3"/>
    <col min="4623" max="4623" width="13.140625" style="3" customWidth="1"/>
    <col min="4624" max="4858" width="9.140625" style="3"/>
    <col min="4859" max="4859" width="38.5703125" style="3" customWidth="1"/>
    <col min="4860" max="4860" width="11" style="3" customWidth="1"/>
    <col min="4861" max="4861" width="12.7109375" style="3" customWidth="1"/>
    <col min="4862" max="4862" width="11.85546875" style="3" customWidth="1"/>
    <col min="4863" max="4864" width="9.140625" style="3"/>
    <col min="4865" max="4865" width="9.140625" style="3" customWidth="1"/>
    <col min="4866" max="4866" width="9.42578125" style="3" customWidth="1"/>
    <col min="4867" max="4867" width="10.85546875" style="3" customWidth="1"/>
    <col min="4868" max="4869" width="9.140625" style="3"/>
    <col min="4870" max="4870" width="9.140625" style="3" customWidth="1"/>
    <col min="4871" max="4871" width="9.28515625" style="3" customWidth="1"/>
    <col min="4872" max="4872" width="9.7109375" style="3" customWidth="1"/>
    <col min="4873" max="4873" width="11.28515625" style="3" customWidth="1"/>
    <col min="4874" max="4878" width="9.140625" style="3"/>
    <col min="4879" max="4879" width="13.140625" style="3" customWidth="1"/>
    <col min="4880" max="5114" width="9.140625" style="3"/>
    <col min="5115" max="5115" width="38.5703125" style="3" customWidth="1"/>
    <col min="5116" max="5116" width="11" style="3" customWidth="1"/>
    <col min="5117" max="5117" width="12.7109375" style="3" customWidth="1"/>
    <col min="5118" max="5118" width="11.85546875" style="3" customWidth="1"/>
    <col min="5119" max="5120" width="9.140625" style="3"/>
    <col min="5121" max="5121" width="9.140625" style="3" customWidth="1"/>
    <col min="5122" max="5122" width="9.42578125" style="3" customWidth="1"/>
    <col min="5123" max="5123" width="10.85546875" style="3" customWidth="1"/>
    <col min="5124" max="5125" width="9.140625" style="3"/>
    <col min="5126" max="5126" width="9.140625" style="3" customWidth="1"/>
    <col min="5127" max="5127" width="9.28515625" style="3" customWidth="1"/>
    <col min="5128" max="5128" width="9.7109375" style="3" customWidth="1"/>
    <col min="5129" max="5129" width="11.28515625" style="3" customWidth="1"/>
    <col min="5130" max="5134" width="9.140625" style="3"/>
    <col min="5135" max="5135" width="13.140625" style="3" customWidth="1"/>
    <col min="5136" max="5370" width="9.140625" style="3"/>
    <col min="5371" max="5371" width="38.5703125" style="3" customWidth="1"/>
    <col min="5372" max="5372" width="11" style="3" customWidth="1"/>
    <col min="5373" max="5373" width="12.7109375" style="3" customWidth="1"/>
    <col min="5374" max="5374" width="11.85546875" style="3" customWidth="1"/>
    <col min="5375" max="5376" width="9.140625" style="3"/>
    <col min="5377" max="5377" width="9.140625" style="3" customWidth="1"/>
    <col min="5378" max="5378" width="9.42578125" style="3" customWidth="1"/>
    <col min="5379" max="5379" width="10.85546875" style="3" customWidth="1"/>
    <col min="5380" max="5381" width="9.140625" style="3"/>
    <col min="5382" max="5382" width="9.140625" style="3" customWidth="1"/>
    <col min="5383" max="5383" width="9.28515625" style="3" customWidth="1"/>
    <col min="5384" max="5384" width="9.7109375" style="3" customWidth="1"/>
    <col min="5385" max="5385" width="11.28515625" style="3" customWidth="1"/>
    <col min="5386" max="5390" width="9.140625" style="3"/>
    <col min="5391" max="5391" width="13.140625" style="3" customWidth="1"/>
    <col min="5392" max="5626" width="9.140625" style="3"/>
    <col min="5627" max="5627" width="38.5703125" style="3" customWidth="1"/>
    <col min="5628" max="5628" width="11" style="3" customWidth="1"/>
    <col min="5629" max="5629" width="12.7109375" style="3" customWidth="1"/>
    <col min="5630" max="5630" width="11.85546875" style="3" customWidth="1"/>
    <col min="5631" max="5632" width="9.140625" style="3"/>
    <col min="5633" max="5633" width="9.140625" style="3" customWidth="1"/>
    <col min="5634" max="5634" width="9.42578125" style="3" customWidth="1"/>
    <col min="5635" max="5635" width="10.85546875" style="3" customWidth="1"/>
    <col min="5636" max="5637" width="9.140625" style="3"/>
    <col min="5638" max="5638" width="9.140625" style="3" customWidth="1"/>
    <col min="5639" max="5639" width="9.28515625" style="3" customWidth="1"/>
    <col min="5640" max="5640" width="9.7109375" style="3" customWidth="1"/>
    <col min="5641" max="5641" width="11.28515625" style="3" customWidth="1"/>
    <col min="5642" max="5646" width="9.140625" style="3"/>
    <col min="5647" max="5647" width="13.140625" style="3" customWidth="1"/>
    <col min="5648" max="5882" width="9.140625" style="3"/>
    <col min="5883" max="5883" width="38.5703125" style="3" customWidth="1"/>
    <col min="5884" max="5884" width="11" style="3" customWidth="1"/>
    <col min="5885" max="5885" width="12.7109375" style="3" customWidth="1"/>
    <col min="5886" max="5886" width="11.85546875" style="3" customWidth="1"/>
    <col min="5887" max="5888" width="9.140625" style="3"/>
    <col min="5889" max="5889" width="9.140625" style="3" customWidth="1"/>
    <col min="5890" max="5890" width="9.42578125" style="3" customWidth="1"/>
    <col min="5891" max="5891" width="10.85546875" style="3" customWidth="1"/>
    <col min="5892" max="5893" width="9.140625" style="3"/>
    <col min="5894" max="5894" width="9.140625" style="3" customWidth="1"/>
    <col min="5895" max="5895" width="9.28515625" style="3" customWidth="1"/>
    <col min="5896" max="5896" width="9.7109375" style="3" customWidth="1"/>
    <col min="5897" max="5897" width="11.28515625" style="3" customWidth="1"/>
    <col min="5898" max="5902" width="9.140625" style="3"/>
    <col min="5903" max="5903" width="13.140625" style="3" customWidth="1"/>
    <col min="5904" max="6138" width="9.140625" style="3"/>
    <col min="6139" max="6139" width="38.5703125" style="3" customWidth="1"/>
    <col min="6140" max="6140" width="11" style="3" customWidth="1"/>
    <col min="6141" max="6141" width="12.7109375" style="3" customWidth="1"/>
    <col min="6142" max="6142" width="11.85546875" style="3" customWidth="1"/>
    <col min="6143" max="6144" width="9.140625" style="3"/>
    <col min="6145" max="6145" width="9.140625" style="3" customWidth="1"/>
    <col min="6146" max="6146" width="9.42578125" style="3" customWidth="1"/>
    <col min="6147" max="6147" width="10.85546875" style="3" customWidth="1"/>
    <col min="6148" max="6149" width="9.140625" style="3"/>
    <col min="6150" max="6150" width="9.140625" style="3" customWidth="1"/>
    <col min="6151" max="6151" width="9.28515625" style="3" customWidth="1"/>
    <col min="6152" max="6152" width="9.7109375" style="3" customWidth="1"/>
    <col min="6153" max="6153" width="11.28515625" style="3" customWidth="1"/>
    <col min="6154" max="6158" width="9.140625" style="3"/>
    <col min="6159" max="6159" width="13.140625" style="3" customWidth="1"/>
    <col min="6160" max="6394" width="9.140625" style="3"/>
    <col min="6395" max="6395" width="38.5703125" style="3" customWidth="1"/>
    <col min="6396" max="6396" width="11" style="3" customWidth="1"/>
    <col min="6397" max="6397" width="12.7109375" style="3" customWidth="1"/>
    <col min="6398" max="6398" width="11.85546875" style="3" customWidth="1"/>
    <col min="6399" max="6400" width="9.140625" style="3"/>
    <col min="6401" max="6401" width="9.140625" style="3" customWidth="1"/>
    <col min="6402" max="6402" width="9.42578125" style="3" customWidth="1"/>
    <col min="6403" max="6403" width="10.85546875" style="3" customWidth="1"/>
    <col min="6404" max="6405" width="9.140625" style="3"/>
    <col min="6406" max="6406" width="9.140625" style="3" customWidth="1"/>
    <col min="6407" max="6407" width="9.28515625" style="3" customWidth="1"/>
    <col min="6408" max="6408" width="9.7109375" style="3" customWidth="1"/>
    <col min="6409" max="6409" width="11.28515625" style="3" customWidth="1"/>
    <col min="6410" max="6414" width="9.140625" style="3"/>
    <col min="6415" max="6415" width="13.140625" style="3" customWidth="1"/>
    <col min="6416" max="6650" width="9.140625" style="3"/>
    <col min="6651" max="6651" width="38.5703125" style="3" customWidth="1"/>
    <col min="6652" max="6652" width="11" style="3" customWidth="1"/>
    <col min="6653" max="6653" width="12.7109375" style="3" customWidth="1"/>
    <col min="6654" max="6654" width="11.85546875" style="3" customWidth="1"/>
    <col min="6655" max="6656" width="9.140625" style="3"/>
    <col min="6657" max="6657" width="9.140625" style="3" customWidth="1"/>
    <col min="6658" max="6658" width="9.42578125" style="3" customWidth="1"/>
    <col min="6659" max="6659" width="10.85546875" style="3" customWidth="1"/>
    <col min="6660" max="6661" width="9.140625" style="3"/>
    <col min="6662" max="6662" width="9.140625" style="3" customWidth="1"/>
    <col min="6663" max="6663" width="9.28515625" style="3" customWidth="1"/>
    <col min="6664" max="6664" width="9.7109375" style="3" customWidth="1"/>
    <col min="6665" max="6665" width="11.28515625" style="3" customWidth="1"/>
    <col min="6666" max="6670" width="9.140625" style="3"/>
    <col min="6671" max="6671" width="13.140625" style="3" customWidth="1"/>
    <col min="6672" max="6906" width="9.140625" style="3"/>
    <col min="6907" max="6907" width="38.5703125" style="3" customWidth="1"/>
    <col min="6908" max="6908" width="11" style="3" customWidth="1"/>
    <col min="6909" max="6909" width="12.7109375" style="3" customWidth="1"/>
    <col min="6910" max="6910" width="11.85546875" style="3" customWidth="1"/>
    <col min="6911" max="6912" width="9.140625" style="3"/>
    <col min="6913" max="6913" width="9.140625" style="3" customWidth="1"/>
    <col min="6914" max="6914" width="9.42578125" style="3" customWidth="1"/>
    <col min="6915" max="6915" width="10.85546875" style="3" customWidth="1"/>
    <col min="6916" max="6917" width="9.140625" style="3"/>
    <col min="6918" max="6918" width="9.140625" style="3" customWidth="1"/>
    <col min="6919" max="6919" width="9.28515625" style="3" customWidth="1"/>
    <col min="6920" max="6920" width="9.7109375" style="3" customWidth="1"/>
    <col min="6921" max="6921" width="11.28515625" style="3" customWidth="1"/>
    <col min="6922" max="6926" width="9.140625" style="3"/>
    <col min="6927" max="6927" width="13.140625" style="3" customWidth="1"/>
    <col min="6928" max="7162" width="9.140625" style="3"/>
    <col min="7163" max="7163" width="38.5703125" style="3" customWidth="1"/>
    <col min="7164" max="7164" width="11" style="3" customWidth="1"/>
    <col min="7165" max="7165" width="12.7109375" style="3" customWidth="1"/>
    <col min="7166" max="7166" width="11.85546875" style="3" customWidth="1"/>
    <col min="7167" max="7168" width="9.140625" style="3"/>
    <col min="7169" max="7169" width="9.140625" style="3" customWidth="1"/>
    <col min="7170" max="7170" width="9.42578125" style="3" customWidth="1"/>
    <col min="7171" max="7171" width="10.85546875" style="3" customWidth="1"/>
    <col min="7172" max="7173" width="9.140625" style="3"/>
    <col min="7174" max="7174" width="9.140625" style="3" customWidth="1"/>
    <col min="7175" max="7175" width="9.28515625" style="3" customWidth="1"/>
    <col min="7176" max="7176" width="9.7109375" style="3" customWidth="1"/>
    <col min="7177" max="7177" width="11.28515625" style="3" customWidth="1"/>
    <col min="7178" max="7182" width="9.140625" style="3"/>
    <col min="7183" max="7183" width="13.140625" style="3" customWidth="1"/>
    <col min="7184" max="7418" width="9.140625" style="3"/>
    <col min="7419" max="7419" width="38.5703125" style="3" customWidth="1"/>
    <col min="7420" max="7420" width="11" style="3" customWidth="1"/>
    <col min="7421" max="7421" width="12.7109375" style="3" customWidth="1"/>
    <col min="7422" max="7422" width="11.85546875" style="3" customWidth="1"/>
    <col min="7423" max="7424" width="9.140625" style="3"/>
    <col min="7425" max="7425" width="9.140625" style="3" customWidth="1"/>
    <col min="7426" max="7426" width="9.42578125" style="3" customWidth="1"/>
    <col min="7427" max="7427" width="10.85546875" style="3" customWidth="1"/>
    <col min="7428" max="7429" width="9.140625" style="3"/>
    <col min="7430" max="7430" width="9.140625" style="3" customWidth="1"/>
    <col min="7431" max="7431" width="9.28515625" style="3" customWidth="1"/>
    <col min="7432" max="7432" width="9.7109375" style="3" customWidth="1"/>
    <col min="7433" max="7433" width="11.28515625" style="3" customWidth="1"/>
    <col min="7434" max="7438" width="9.140625" style="3"/>
    <col min="7439" max="7439" width="13.140625" style="3" customWidth="1"/>
    <col min="7440" max="7674" width="9.140625" style="3"/>
    <col min="7675" max="7675" width="38.5703125" style="3" customWidth="1"/>
    <col min="7676" max="7676" width="11" style="3" customWidth="1"/>
    <col min="7677" max="7677" width="12.7109375" style="3" customWidth="1"/>
    <col min="7678" max="7678" width="11.85546875" style="3" customWidth="1"/>
    <col min="7679" max="7680" width="9.140625" style="3"/>
    <col min="7681" max="7681" width="9.140625" style="3" customWidth="1"/>
    <col min="7682" max="7682" width="9.42578125" style="3" customWidth="1"/>
    <col min="7683" max="7683" width="10.85546875" style="3" customWidth="1"/>
    <col min="7684" max="7685" width="9.140625" style="3"/>
    <col min="7686" max="7686" width="9.140625" style="3" customWidth="1"/>
    <col min="7687" max="7687" width="9.28515625" style="3" customWidth="1"/>
    <col min="7688" max="7688" width="9.7109375" style="3" customWidth="1"/>
    <col min="7689" max="7689" width="11.28515625" style="3" customWidth="1"/>
    <col min="7690" max="7694" width="9.140625" style="3"/>
    <col min="7695" max="7695" width="13.140625" style="3" customWidth="1"/>
    <col min="7696" max="7930" width="9.140625" style="3"/>
    <col min="7931" max="7931" width="38.5703125" style="3" customWidth="1"/>
    <col min="7932" max="7932" width="11" style="3" customWidth="1"/>
    <col min="7933" max="7933" width="12.7109375" style="3" customWidth="1"/>
    <col min="7934" max="7934" width="11.85546875" style="3" customWidth="1"/>
    <col min="7935" max="7936" width="9.140625" style="3"/>
    <col min="7937" max="7937" width="9.140625" style="3" customWidth="1"/>
    <col min="7938" max="7938" width="9.42578125" style="3" customWidth="1"/>
    <col min="7939" max="7939" width="10.85546875" style="3" customWidth="1"/>
    <col min="7940" max="7941" width="9.140625" style="3"/>
    <col min="7942" max="7942" width="9.140625" style="3" customWidth="1"/>
    <col min="7943" max="7943" width="9.28515625" style="3" customWidth="1"/>
    <col min="7944" max="7944" width="9.7109375" style="3" customWidth="1"/>
    <col min="7945" max="7945" width="11.28515625" style="3" customWidth="1"/>
    <col min="7946" max="7950" width="9.140625" style="3"/>
    <col min="7951" max="7951" width="13.140625" style="3" customWidth="1"/>
    <col min="7952" max="8186" width="9.140625" style="3"/>
    <col min="8187" max="8187" width="38.5703125" style="3" customWidth="1"/>
    <col min="8188" max="8188" width="11" style="3" customWidth="1"/>
    <col min="8189" max="8189" width="12.7109375" style="3" customWidth="1"/>
    <col min="8190" max="8190" width="11.85546875" style="3" customWidth="1"/>
    <col min="8191" max="8192" width="9.140625" style="3"/>
    <col min="8193" max="8193" width="9.140625" style="3" customWidth="1"/>
    <col min="8194" max="8194" width="9.42578125" style="3" customWidth="1"/>
    <col min="8195" max="8195" width="10.85546875" style="3" customWidth="1"/>
    <col min="8196" max="8197" width="9.140625" style="3"/>
    <col min="8198" max="8198" width="9.140625" style="3" customWidth="1"/>
    <col min="8199" max="8199" width="9.28515625" style="3" customWidth="1"/>
    <col min="8200" max="8200" width="9.7109375" style="3" customWidth="1"/>
    <col min="8201" max="8201" width="11.28515625" style="3" customWidth="1"/>
    <col min="8202" max="8206" width="9.140625" style="3"/>
    <col min="8207" max="8207" width="13.140625" style="3" customWidth="1"/>
    <col min="8208" max="8442" width="9.140625" style="3"/>
    <col min="8443" max="8443" width="38.5703125" style="3" customWidth="1"/>
    <col min="8444" max="8444" width="11" style="3" customWidth="1"/>
    <col min="8445" max="8445" width="12.7109375" style="3" customWidth="1"/>
    <col min="8446" max="8446" width="11.85546875" style="3" customWidth="1"/>
    <col min="8447" max="8448" width="9.140625" style="3"/>
    <col min="8449" max="8449" width="9.140625" style="3" customWidth="1"/>
    <col min="8450" max="8450" width="9.42578125" style="3" customWidth="1"/>
    <col min="8451" max="8451" width="10.85546875" style="3" customWidth="1"/>
    <col min="8452" max="8453" width="9.140625" style="3"/>
    <col min="8454" max="8454" width="9.140625" style="3" customWidth="1"/>
    <col min="8455" max="8455" width="9.28515625" style="3" customWidth="1"/>
    <col min="8456" max="8456" width="9.7109375" style="3" customWidth="1"/>
    <col min="8457" max="8457" width="11.28515625" style="3" customWidth="1"/>
    <col min="8458" max="8462" width="9.140625" style="3"/>
    <col min="8463" max="8463" width="13.140625" style="3" customWidth="1"/>
    <col min="8464" max="8698" width="9.140625" style="3"/>
    <col min="8699" max="8699" width="38.5703125" style="3" customWidth="1"/>
    <col min="8700" max="8700" width="11" style="3" customWidth="1"/>
    <col min="8701" max="8701" width="12.7109375" style="3" customWidth="1"/>
    <col min="8702" max="8702" width="11.85546875" style="3" customWidth="1"/>
    <col min="8703" max="8704" width="9.140625" style="3"/>
    <col min="8705" max="8705" width="9.140625" style="3" customWidth="1"/>
    <col min="8706" max="8706" width="9.42578125" style="3" customWidth="1"/>
    <col min="8707" max="8707" width="10.85546875" style="3" customWidth="1"/>
    <col min="8708" max="8709" width="9.140625" style="3"/>
    <col min="8710" max="8710" width="9.140625" style="3" customWidth="1"/>
    <col min="8711" max="8711" width="9.28515625" style="3" customWidth="1"/>
    <col min="8712" max="8712" width="9.7109375" style="3" customWidth="1"/>
    <col min="8713" max="8713" width="11.28515625" style="3" customWidth="1"/>
    <col min="8714" max="8718" width="9.140625" style="3"/>
    <col min="8719" max="8719" width="13.140625" style="3" customWidth="1"/>
    <col min="8720" max="8954" width="9.140625" style="3"/>
    <col min="8955" max="8955" width="38.5703125" style="3" customWidth="1"/>
    <col min="8956" max="8956" width="11" style="3" customWidth="1"/>
    <col min="8957" max="8957" width="12.7109375" style="3" customWidth="1"/>
    <col min="8958" max="8958" width="11.85546875" style="3" customWidth="1"/>
    <col min="8959" max="8960" width="9.140625" style="3"/>
    <col min="8961" max="8961" width="9.140625" style="3" customWidth="1"/>
    <col min="8962" max="8962" width="9.42578125" style="3" customWidth="1"/>
    <col min="8963" max="8963" width="10.85546875" style="3" customWidth="1"/>
    <col min="8964" max="8965" width="9.140625" style="3"/>
    <col min="8966" max="8966" width="9.140625" style="3" customWidth="1"/>
    <col min="8967" max="8967" width="9.28515625" style="3" customWidth="1"/>
    <col min="8968" max="8968" width="9.7109375" style="3" customWidth="1"/>
    <col min="8969" max="8969" width="11.28515625" style="3" customWidth="1"/>
    <col min="8970" max="8974" width="9.140625" style="3"/>
    <col min="8975" max="8975" width="13.140625" style="3" customWidth="1"/>
    <col min="8976" max="9210" width="9.140625" style="3"/>
    <col min="9211" max="9211" width="38.5703125" style="3" customWidth="1"/>
    <col min="9212" max="9212" width="11" style="3" customWidth="1"/>
    <col min="9213" max="9213" width="12.7109375" style="3" customWidth="1"/>
    <col min="9214" max="9214" width="11.85546875" style="3" customWidth="1"/>
    <col min="9215" max="9216" width="9.140625" style="3"/>
    <col min="9217" max="9217" width="9.140625" style="3" customWidth="1"/>
    <col min="9218" max="9218" width="9.42578125" style="3" customWidth="1"/>
    <col min="9219" max="9219" width="10.85546875" style="3" customWidth="1"/>
    <col min="9220" max="9221" width="9.140625" style="3"/>
    <col min="9222" max="9222" width="9.140625" style="3" customWidth="1"/>
    <col min="9223" max="9223" width="9.28515625" style="3" customWidth="1"/>
    <col min="9224" max="9224" width="9.7109375" style="3" customWidth="1"/>
    <col min="9225" max="9225" width="11.28515625" style="3" customWidth="1"/>
    <col min="9226" max="9230" width="9.140625" style="3"/>
    <col min="9231" max="9231" width="13.140625" style="3" customWidth="1"/>
    <col min="9232" max="9466" width="9.140625" style="3"/>
    <col min="9467" max="9467" width="38.5703125" style="3" customWidth="1"/>
    <col min="9468" max="9468" width="11" style="3" customWidth="1"/>
    <col min="9469" max="9469" width="12.7109375" style="3" customWidth="1"/>
    <col min="9470" max="9470" width="11.85546875" style="3" customWidth="1"/>
    <col min="9471" max="9472" width="9.140625" style="3"/>
    <col min="9473" max="9473" width="9.140625" style="3" customWidth="1"/>
    <col min="9474" max="9474" width="9.42578125" style="3" customWidth="1"/>
    <col min="9475" max="9475" width="10.85546875" style="3" customWidth="1"/>
    <col min="9476" max="9477" width="9.140625" style="3"/>
    <col min="9478" max="9478" width="9.140625" style="3" customWidth="1"/>
    <col min="9479" max="9479" width="9.28515625" style="3" customWidth="1"/>
    <col min="9480" max="9480" width="9.7109375" style="3" customWidth="1"/>
    <col min="9481" max="9481" width="11.28515625" style="3" customWidth="1"/>
    <col min="9482" max="9486" width="9.140625" style="3"/>
    <col min="9487" max="9487" width="13.140625" style="3" customWidth="1"/>
    <col min="9488" max="9722" width="9.140625" style="3"/>
    <col min="9723" max="9723" width="38.5703125" style="3" customWidth="1"/>
    <col min="9724" max="9724" width="11" style="3" customWidth="1"/>
    <col min="9725" max="9725" width="12.7109375" style="3" customWidth="1"/>
    <col min="9726" max="9726" width="11.85546875" style="3" customWidth="1"/>
    <col min="9727" max="9728" width="9.140625" style="3"/>
    <col min="9729" max="9729" width="9.140625" style="3" customWidth="1"/>
    <col min="9730" max="9730" width="9.42578125" style="3" customWidth="1"/>
    <col min="9731" max="9731" width="10.85546875" style="3" customWidth="1"/>
    <col min="9732" max="9733" width="9.140625" style="3"/>
    <col min="9734" max="9734" width="9.140625" style="3" customWidth="1"/>
    <col min="9735" max="9735" width="9.28515625" style="3" customWidth="1"/>
    <col min="9736" max="9736" width="9.7109375" style="3" customWidth="1"/>
    <col min="9737" max="9737" width="11.28515625" style="3" customWidth="1"/>
    <col min="9738" max="9742" width="9.140625" style="3"/>
    <col min="9743" max="9743" width="13.140625" style="3" customWidth="1"/>
    <col min="9744" max="9978" width="9.140625" style="3"/>
    <col min="9979" max="9979" width="38.5703125" style="3" customWidth="1"/>
    <col min="9980" max="9980" width="11" style="3" customWidth="1"/>
    <col min="9981" max="9981" width="12.7109375" style="3" customWidth="1"/>
    <col min="9982" max="9982" width="11.85546875" style="3" customWidth="1"/>
    <col min="9983" max="9984" width="9.140625" style="3"/>
    <col min="9985" max="9985" width="9.140625" style="3" customWidth="1"/>
    <col min="9986" max="9986" width="9.42578125" style="3" customWidth="1"/>
    <col min="9987" max="9987" width="10.85546875" style="3" customWidth="1"/>
    <col min="9988" max="9989" width="9.140625" style="3"/>
    <col min="9990" max="9990" width="9.140625" style="3" customWidth="1"/>
    <col min="9991" max="9991" width="9.28515625" style="3" customWidth="1"/>
    <col min="9992" max="9992" width="9.7109375" style="3" customWidth="1"/>
    <col min="9993" max="9993" width="11.28515625" style="3" customWidth="1"/>
    <col min="9994" max="9998" width="9.140625" style="3"/>
    <col min="9999" max="9999" width="13.140625" style="3" customWidth="1"/>
    <col min="10000" max="10234" width="9.140625" style="3"/>
    <col min="10235" max="10235" width="38.5703125" style="3" customWidth="1"/>
    <col min="10236" max="10236" width="11" style="3" customWidth="1"/>
    <col min="10237" max="10237" width="12.7109375" style="3" customWidth="1"/>
    <col min="10238" max="10238" width="11.85546875" style="3" customWidth="1"/>
    <col min="10239" max="10240" width="9.140625" style="3"/>
    <col min="10241" max="10241" width="9.140625" style="3" customWidth="1"/>
    <col min="10242" max="10242" width="9.42578125" style="3" customWidth="1"/>
    <col min="10243" max="10243" width="10.85546875" style="3" customWidth="1"/>
    <col min="10244" max="10245" width="9.140625" style="3"/>
    <col min="10246" max="10246" width="9.140625" style="3" customWidth="1"/>
    <col min="10247" max="10247" width="9.28515625" style="3" customWidth="1"/>
    <col min="10248" max="10248" width="9.7109375" style="3" customWidth="1"/>
    <col min="10249" max="10249" width="11.28515625" style="3" customWidth="1"/>
    <col min="10250" max="10254" width="9.140625" style="3"/>
    <col min="10255" max="10255" width="13.140625" style="3" customWidth="1"/>
    <col min="10256" max="10490" width="9.140625" style="3"/>
    <col min="10491" max="10491" width="38.5703125" style="3" customWidth="1"/>
    <col min="10492" max="10492" width="11" style="3" customWidth="1"/>
    <col min="10493" max="10493" width="12.7109375" style="3" customWidth="1"/>
    <col min="10494" max="10494" width="11.85546875" style="3" customWidth="1"/>
    <col min="10495" max="10496" width="9.140625" style="3"/>
    <col min="10497" max="10497" width="9.140625" style="3" customWidth="1"/>
    <col min="10498" max="10498" width="9.42578125" style="3" customWidth="1"/>
    <col min="10499" max="10499" width="10.85546875" style="3" customWidth="1"/>
    <col min="10500" max="10501" width="9.140625" style="3"/>
    <col min="10502" max="10502" width="9.140625" style="3" customWidth="1"/>
    <col min="10503" max="10503" width="9.28515625" style="3" customWidth="1"/>
    <col min="10504" max="10504" width="9.7109375" style="3" customWidth="1"/>
    <col min="10505" max="10505" width="11.28515625" style="3" customWidth="1"/>
    <col min="10506" max="10510" width="9.140625" style="3"/>
    <col min="10511" max="10511" width="13.140625" style="3" customWidth="1"/>
    <col min="10512" max="10746" width="9.140625" style="3"/>
    <col min="10747" max="10747" width="38.5703125" style="3" customWidth="1"/>
    <col min="10748" max="10748" width="11" style="3" customWidth="1"/>
    <col min="10749" max="10749" width="12.7109375" style="3" customWidth="1"/>
    <col min="10750" max="10750" width="11.85546875" style="3" customWidth="1"/>
    <col min="10751" max="10752" width="9.140625" style="3"/>
    <col min="10753" max="10753" width="9.140625" style="3" customWidth="1"/>
    <col min="10754" max="10754" width="9.42578125" style="3" customWidth="1"/>
    <col min="10755" max="10755" width="10.85546875" style="3" customWidth="1"/>
    <col min="10756" max="10757" width="9.140625" style="3"/>
    <col min="10758" max="10758" width="9.140625" style="3" customWidth="1"/>
    <col min="10759" max="10759" width="9.28515625" style="3" customWidth="1"/>
    <col min="10760" max="10760" width="9.7109375" style="3" customWidth="1"/>
    <col min="10761" max="10761" width="11.28515625" style="3" customWidth="1"/>
    <col min="10762" max="10766" width="9.140625" style="3"/>
    <col min="10767" max="10767" width="13.140625" style="3" customWidth="1"/>
    <col min="10768" max="11002" width="9.140625" style="3"/>
    <col min="11003" max="11003" width="38.5703125" style="3" customWidth="1"/>
    <col min="11004" max="11004" width="11" style="3" customWidth="1"/>
    <col min="11005" max="11005" width="12.7109375" style="3" customWidth="1"/>
    <col min="11006" max="11006" width="11.85546875" style="3" customWidth="1"/>
    <col min="11007" max="11008" width="9.140625" style="3"/>
    <col min="11009" max="11009" width="9.140625" style="3" customWidth="1"/>
    <col min="11010" max="11010" width="9.42578125" style="3" customWidth="1"/>
    <col min="11011" max="11011" width="10.85546875" style="3" customWidth="1"/>
    <col min="11012" max="11013" width="9.140625" style="3"/>
    <col min="11014" max="11014" width="9.140625" style="3" customWidth="1"/>
    <col min="11015" max="11015" width="9.28515625" style="3" customWidth="1"/>
    <col min="11016" max="11016" width="9.7109375" style="3" customWidth="1"/>
    <col min="11017" max="11017" width="11.28515625" style="3" customWidth="1"/>
    <col min="11018" max="11022" width="9.140625" style="3"/>
    <col min="11023" max="11023" width="13.140625" style="3" customWidth="1"/>
    <col min="11024" max="11258" width="9.140625" style="3"/>
    <col min="11259" max="11259" width="38.5703125" style="3" customWidth="1"/>
    <col min="11260" max="11260" width="11" style="3" customWidth="1"/>
    <col min="11261" max="11261" width="12.7109375" style="3" customWidth="1"/>
    <col min="11262" max="11262" width="11.85546875" style="3" customWidth="1"/>
    <col min="11263" max="11264" width="9.140625" style="3"/>
    <col min="11265" max="11265" width="9.140625" style="3" customWidth="1"/>
    <col min="11266" max="11266" width="9.42578125" style="3" customWidth="1"/>
    <col min="11267" max="11267" width="10.85546875" style="3" customWidth="1"/>
    <col min="11268" max="11269" width="9.140625" style="3"/>
    <col min="11270" max="11270" width="9.140625" style="3" customWidth="1"/>
    <col min="11271" max="11271" width="9.28515625" style="3" customWidth="1"/>
    <col min="11272" max="11272" width="9.7109375" style="3" customWidth="1"/>
    <col min="11273" max="11273" width="11.28515625" style="3" customWidth="1"/>
    <col min="11274" max="11278" width="9.140625" style="3"/>
    <col min="11279" max="11279" width="13.140625" style="3" customWidth="1"/>
    <col min="11280" max="11514" width="9.140625" style="3"/>
    <col min="11515" max="11515" width="38.5703125" style="3" customWidth="1"/>
    <col min="11516" max="11516" width="11" style="3" customWidth="1"/>
    <col min="11517" max="11517" width="12.7109375" style="3" customWidth="1"/>
    <col min="11518" max="11518" width="11.85546875" style="3" customWidth="1"/>
    <col min="11519" max="11520" width="9.140625" style="3"/>
    <col min="11521" max="11521" width="9.140625" style="3" customWidth="1"/>
    <col min="11522" max="11522" width="9.42578125" style="3" customWidth="1"/>
    <col min="11523" max="11523" width="10.85546875" style="3" customWidth="1"/>
    <col min="11524" max="11525" width="9.140625" style="3"/>
    <col min="11526" max="11526" width="9.140625" style="3" customWidth="1"/>
    <col min="11527" max="11527" width="9.28515625" style="3" customWidth="1"/>
    <col min="11528" max="11528" width="9.7109375" style="3" customWidth="1"/>
    <col min="11529" max="11529" width="11.28515625" style="3" customWidth="1"/>
    <col min="11530" max="11534" width="9.140625" style="3"/>
    <col min="11535" max="11535" width="13.140625" style="3" customWidth="1"/>
    <col min="11536" max="11770" width="9.140625" style="3"/>
    <col min="11771" max="11771" width="38.5703125" style="3" customWidth="1"/>
    <col min="11772" max="11772" width="11" style="3" customWidth="1"/>
    <col min="11773" max="11773" width="12.7109375" style="3" customWidth="1"/>
    <col min="11774" max="11774" width="11.85546875" style="3" customWidth="1"/>
    <col min="11775" max="11776" width="9.140625" style="3"/>
    <col min="11777" max="11777" width="9.140625" style="3" customWidth="1"/>
    <col min="11778" max="11778" width="9.42578125" style="3" customWidth="1"/>
    <col min="11779" max="11779" width="10.85546875" style="3" customWidth="1"/>
    <col min="11780" max="11781" width="9.140625" style="3"/>
    <col min="11782" max="11782" width="9.140625" style="3" customWidth="1"/>
    <col min="11783" max="11783" width="9.28515625" style="3" customWidth="1"/>
    <col min="11784" max="11784" width="9.7109375" style="3" customWidth="1"/>
    <col min="11785" max="11785" width="11.28515625" style="3" customWidth="1"/>
    <col min="11786" max="11790" width="9.140625" style="3"/>
    <col min="11791" max="11791" width="13.140625" style="3" customWidth="1"/>
    <col min="11792" max="12026" width="9.140625" style="3"/>
    <col min="12027" max="12027" width="38.5703125" style="3" customWidth="1"/>
    <col min="12028" max="12028" width="11" style="3" customWidth="1"/>
    <col min="12029" max="12029" width="12.7109375" style="3" customWidth="1"/>
    <col min="12030" max="12030" width="11.85546875" style="3" customWidth="1"/>
    <col min="12031" max="12032" width="9.140625" style="3"/>
    <col min="12033" max="12033" width="9.140625" style="3" customWidth="1"/>
    <col min="12034" max="12034" width="9.42578125" style="3" customWidth="1"/>
    <col min="12035" max="12035" width="10.85546875" style="3" customWidth="1"/>
    <col min="12036" max="12037" width="9.140625" style="3"/>
    <col min="12038" max="12038" width="9.140625" style="3" customWidth="1"/>
    <col min="12039" max="12039" width="9.28515625" style="3" customWidth="1"/>
    <col min="12040" max="12040" width="9.7109375" style="3" customWidth="1"/>
    <col min="12041" max="12041" width="11.28515625" style="3" customWidth="1"/>
    <col min="12042" max="12046" width="9.140625" style="3"/>
    <col min="12047" max="12047" width="13.140625" style="3" customWidth="1"/>
    <col min="12048" max="12282" width="9.140625" style="3"/>
    <col min="12283" max="12283" width="38.5703125" style="3" customWidth="1"/>
    <col min="12284" max="12284" width="11" style="3" customWidth="1"/>
    <col min="12285" max="12285" width="12.7109375" style="3" customWidth="1"/>
    <col min="12286" max="12286" width="11.85546875" style="3" customWidth="1"/>
    <col min="12287" max="12288" width="9.140625" style="3"/>
    <col min="12289" max="12289" width="9.140625" style="3" customWidth="1"/>
    <col min="12290" max="12290" width="9.42578125" style="3" customWidth="1"/>
    <col min="12291" max="12291" width="10.85546875" style="3" customWidth="1"/>
    <col min="12292" max="12293" width="9.140625" style="3"/>
    <col min="12294" max="12294" width="9.140625" style="3" customWidth="1"/>
    <col min="12295" max="12295" width="9.28515625" style="3" customWidth="1"/>
    <col min="12296" max="12296" width="9.7109375" style="3" customWidth="1"/>
    <col min="12297" max="12297" width="11.28515625" style="3" customWidth="1"/>
    <col min="12298" max="12302" width="9.140625" style="3"/>
    <col min="12303" max="12303" width="13.140625" style="3" customWidth="1"/>
    <col min="12304" max="12538" width="9.140625" style="3"/>
    <col min="12539" max="12539" width="38.5703125" style="3" customWidth="1"/>
    <col min="12540" max="12540" width="11" style="3" customWidth="1"/>
    <col min="12541" max="12541" width="12.7109375" style="3" customWidth="1"/>
    <col min="12542" max="12542" width="11.85546875" style="3" customWidth="1"/>
    <col min="12543" max="12544" width="9.140625" style="3"/>
    <col min="12545" max="12545" width="9.140625" style="3" customWidth="1"/>
    <col min="12546" max="12546" width="9.42578125" style="3" customWidth="1"/>
    <col min="12547" max="12547" width="10.85546875" style="3" customWidth="1"/>
    <col min="12548" max="12549" width="9.140625" style="3"/>
    <col min="12550" max="12550" width="9.140625" style="3" customWidth="1"/>
    <col min="12551" max="12551" width="9.28515625" style="3" customWidth="1"/>
    <col min="12552" max="12552" width="9.7109375" style="3" customWidth="1"/>
    <col min="12553" max="12553" width="11.28515625" style="3" customWidth="1"/>
    <col min="12554" max="12558" width="9.140625" style="3"/>
    <col min="12559" max="12559" width="13.140625" style="3" customWidth="1"/>
    <col min="12560" max="12794" width="9.140625" style="3"/>
    <col min="12795" max="12795" width="38.5703125" style="3" customWidth="1"/>
    <col min="12796" max="12796" width="11" style="3" customWidth="1"/>
    <col min="12797" max="12797" width="12.7109375" style="3" customWidth="1"/>
    <col min="12798" max="12798" width="11.85546875" style="3" customWidth="1"/>
    <col min="12799" max="12800" width="9.140625" style="3"/>
    <col min="12801" max="12801" width="9.140625" style="3" customWidth="1"/>
    <col min="12802" max="12802" width="9.42578125" style="3" customWidth="1"/>
    <col min="12803" max="12803" width="10.85546875" style="3" customWidth="1"/>
    <col min="12804" max="12805" width="9.140625" style="3"/>
    <col min="12806" max="12806" width="9.140625" style="3" customWidth="1"/>
    <col min="12807" max="12807" width="9.28515625" style="3" customWidth="1"/>
    <col min="12808" max="12808" width="9.7109375" style="3" customWidth="1"/>
    <col min="12809" max="12809" width="11.28515625" style="3" customWidth="1"/>
    <col min="12810" max="12814" width="9.140625" style="3"/>
    <col min="12815" max="12815" width="13.140625" style="3" customWidth="1"/>
    <col min="12816" max="13050" width="9.140625" style="3"/>
    <col min="13051" max="13051" width="38.5703125" style="3" customWidth="1"/>
    <col min="13052" max="13052" width="11" style="3" customWidth="1"/>
    <col min="13053" max="13053" width="12.7109375" style="3" customWidth="1"/>
    <col min="13054" max="13054" width="11.85546875" style="3" customWidth="1"/>
    <col min="13055" max="13056" width="9.140625" style="3"/>
    <col min="13057" max="13057" width="9.140625" style="3" customWidth="1"/>
    <col min="13058" max="13058" width="9.42578125" style="3" customWidth="1"/>
    <col min="13059" max="13059" width="10.85546875" style="3" customWidth="1"/>
    <col min="13060" max="13061" width="9.140625" style="3"/>
    <col min="13062" max="13062" width="9.140625" style="3" customWidth="1"/>
    <col min="13063" max="13063" width="9.28515625" style="3" customWidth="1"/>
    <col min="13064" max="13064" width="9.7109375" style="3" customWidth="1"/>
    <col min="13065" max="13065" width="11.28515625" style="3" customWidth="1"/>
    <col min="13066" max="13070" width="9.140625" style="3"/>
    <col min="13071" max="13071" width="13.140625" style="3" customWidth="1"/>
    <col min="13072" max="13306" width="9.140625" style="3"/>
    <col min="13307" max="13307" width="38.5703125" style="3" customWidth="1"/>
    <col min="13308" max="13308" width="11" style="3" customWidth="1"/>
    <col min="13309" max="13309" width="12.7109375" style="3" customWidth="1"/>
    <col min="13310" max="13310" width="11.85546875" style="3" customWidth="1"/>
    <col min="13311" max="13312" width="9.140625" style="3"/>
    <col min="13313" max="13313" width="9.140625" style="3" customWidth="1"/>
    <col min="13314" max="13314" width="9.42578125" style="3" customWidth="1"/>
    <col min="13315" max="13315" width="10.85546875" style="3" customWidth="1"/>
    <col min="13316" max="13317" width="9.140625" style="3"/>
    <col min="13318" max="13318" width="9.140625" style="3" customWidth="1"/>
    <col min="13319" max="13319" width="9.28515625" style="3" customWidth="1"/>
    <col min="13320" max="13320" width="9.7109375" style="3" customWidth="1"/>
    <col min="13321" max="13321" width="11.28515625" style="3" customWidth="1"/>
    <col min="13322" max="13326" width="9.140625" style="3"/>
    <col min="13327" max="13327" width="13.140625" style="3" customWidth="1"/>
    <col min="13328" max="13562" width="9.140625" style="3"/>
    <col min="13563" max="13563" width="38.5703125" style="3" customWidth="1"/>
    <col min="13564" max="13564" width="11" style="3" customWidth="1"/>
    <col min="13565" max="13565" width="12.7109375" style="3" customWidth="1"/>
    <col min="13566" max="13566" width="11.85546875" style="3" customWidth="1"/>
    <col min="13567" max="13568" width="9.140625" style="3"/>
    <col min="13569" max="13569" width="9.140625" style="3" customWidth="1"/>
    <col min="13570" max="13570" width="9.42578125" style="3" customWidth="1"/>
    <col min="13571" max="13571" width="10.85546875" style="3" customWidth="1"/>
    <col min="13572" max="13573" width="9.140625" style="3"/>
    <col min="13574" max="13574" width="9.140625" style="3" customWidth="1"/>
    <col min="13575" max="13575" width="9.28515625" style="3" customWidth="1"/>
    <col min="13576" max="13576" width="9.7109375" style="3" customWidth="1"/>
    <col min="13577" max="13577" width="11.28515625" style="3" customWidth="1"/>
    <col min="13578" max="13582" width="9.140625" style="3"/>
    <col min="13583" max="13583" width="13.140625" style="3" customWidth="1"/>
    <col min="13584" max="13818" width="9.140625" style="3"/>
    <col min="13819" max="13819" width="38.5703125" style="3" customWidth="1"/>
    <col min="13820" max="13820" width="11" style="3" customWidth="1"/>
    <col min="13821" max="13821" width="12.7109375" style="3" customWidth="1"/>
    <col min="13822" max="13822" width="11.85546875" style="3" customWidth="1"/>
    <col min="13823" max="13824" width="9.140625" style="3"/>
    <col min="13825" max="13825" width="9.140625" style="3" customWidth="1"/>
    <col min="13826" max="13826" width="9.42578125" style="3" customWidth="1"/>
    <col min="13827" max="13827" width="10.85546875" style="3" customWidth="1"/>
    <col min="13828" max="13829" width="9.140625" style="3"/>
    <col min="13830" max="13830" width="9.140625" style="3" customWidth="1"/>
    <col min="13831" max="13831" width="9.28515625" style="3" customWidth="1"/>
    <col min="13832" max="13832" width="9.7109375" style="3" customWidth="1"/>
    <col min="13833" max="13833" width="11.28515625" style="3" customWidth="1"/>
    <col min="13834" max="13838" width="9.140625" style="3"/>
    <col min="13839" max="13839" width="13.140625" style="3" customWidth="1"/>
    <col min="13840" max="14074" width="9.140625" style="3"/>
    <col min="14075" max="14075" width="38.5703125" style="3" customWidth="1"/>
    <col min="14076" max="14076" width="11" style="3" customWidth="1"/>
    <col min="14077" max="14077" width="12.7109375" style="3" customWidth="1"/>
    <col min="14078" max="14078" width="11.85546875" style="3" customWidth="1"/>
    <col min="14079" max="14080" width="9.140625" style="3"/>
    <col min="14081" max="14081" width="9.140625" style="3" customWidth="1"/>
    <col min="14082" max="14082" width="9.42578125" style="3" customWidth="1"/>
    <col min="14083" max="14083" width="10.85546875" style="3" customWidth="1"/>
    <col min="14084" max="14085" width="9.140625" style="3"/>
    <col min="14086" max="14086" width="9.140625" style="3" customWidth="1"/>
    <col min="14087" max="14087" width="9.28515625" style="3" customWidth="1"/>
    <col min="14088" max="14088" width="9.7109375" style="3" customWidth="1"/>
    <col min="14089" max="14089" width="11.28515625" style="3" customWidth="1"/>
    <col min="14090" max="14094" width="9.140625" style="3"/>
    <col min="14095" max="14095" width="13.140625" style="3" customWidth="1"/>
    <col min="14096" max="14330" width="9.140625" style="3"/>
    <col min="14331" max="14331" width="38.5703125" style="3" customWidth="1"/>
    <col min="14332" max="14332" width="11" style="3" customWidth="1"/>
    <col min="14333" max="14333" width="12.7109375" style="3" customWidth="1"/>
    <col min="14334" max="14334" width="11.85546875" style="3" customWidth="1"/>
    <col min="14335" max="14336" width="9.140625" style="3"/>
    <col min="14337" max="14337" width="9.140625" style="3" customWidth="1"/>
    <col min="14338" max="14338" width="9.42578125" style="3" customWidth="1"/>
    <col min="14339" max="14339" width="10.85546875" style="3" customWidth="1"/>
    <col min="14340" max="14341" width="9.140625" style="3"/>
    <col min="14342" max="14342" width="9.140625" style="3" customWidth="1"/>
    <col min="14343" max="14343" width="9.28515625" style="3" customWidth="1"/>
    <col min="14344" max="14344" width="9.7109375" style="3" customWidth="1"/>
    <col min="14345" max="14345" width="11.28515625" style="3" customWidth="1"/>
    <col min="14346" max="14350" width="9.140625" style="3"/>
    <col min="14351" max="14351" width="13.140625" style="3" customWidth="1"/>
    <col min="14352" max="14586" width="9.140625" style="3"/>
    <col min="14587" max="14587" width="38.5703125" style="3" customWidth="1"/>
    <col min="14588" max="14588" width="11" style="3" customWidth="1"/>
    <col min="14589" max="14589" width="12.7109375" style="3" customWidth="1"/>
    <col min="14590" max="14590" width="11.85546875" style="3" customWidth="1"/>
    <col min="14591" max="14592" width="9.140625" style="3"/>
    <col min="14593" max="14593" width="9.140625" style="3" customWidth="1"/>
    <col min="14594" max="14594" width="9.42578125" style="3" customWidth="1"/>
    <col min="14595" max="14595" width="10.85546875" style="3" customWidth="1"/>
    <col min="14596" max="14597" width="9.140625" style="3"/>
    <col min="14598" max="14598" width="9.140625" style="3" customWidth="1"/>
    <col min="14599" max="14599" width="9.28515625" style="3" customWidth="1"/>
    <col min="14600" max="14600" width="9.7109375" style="3" customWidth="1"/>
    <col min="14601" max="14601" width="11.28515625" style="3" customWidth="1"/>
    <col min="14602" max="14606" width="9.140625" style="3"/>
    <col min="14607" max="14607" width="13.140625" style="3" customWidth="1"/>
    <col min="14608" max="14842" width="9.140625" style="3"/>
    <col min="14843" max="14843" width="38.5703125" style="3" customWidth="1"/>
    <col min="14844" max="14844" width="11" style="3" customWidth="1"/>
    <col min="14845" max="14845" width="12.7109375" style="3" customWidth="1"/>
    <col min="14846" max="14846" width="11.85546875" style="3" customWidth="1"/>
    <col min="14847" max="14848" width="9.140625" style="3"/>
    <col min="14849" max="14849" width="9.140625" style="3" customWidth="1"/>
    <col min="14850" max="14850" width="9.42578125" style="3" customWidth="1"/>
    <col min="14851" max="14851" width="10.85546875" style="3" customWidth="1"/>
    <col min="14852" max="14853" width="9.140625" style="3"/>
    <col min="14854" max="14854" width="9.140625" style="3" customWidth="1"/>
    <col min="14855" max="14855" width="9.28515625" style="3" customWidth="1"/>
    <col min="14856" max="14856" width="9.7109375" style="3" customWidth="1"/>
    <col min="14857" max="14857" width="11.28515625" style="3" customWidth="1"/>
    <col min="14858" max="14862" width="9.140625" style="3"/>
    <col min="14863" max="14863" width="13.140625" style="3" customWidth="1"/>
    <col min="14864" max="15098" width="9.140625" style="3"/>
    <col min="15099" max="15099" width="38.5703125" style="3" customWidth="1"/>
    <col min="15100" max="15100" width="11" style="3" customWidth="1"/>
    <col min="15101" max="15101" width="12.7109375" style="3" customWidth="1"/>
    <col min="15102" max="15102" width="11.85546875" style="3" customWidth="1"/>
    <col min="15103" max="15104" width="9.140625" style="3"/>
    <col min="15105" max="15105" width="9.140625" style="3" customWidth="1"/>
    <col min="15106" max="15106" width="9.42578125" style="3" customWidth="1"/>
    <col min="15107" max="15107" width="10.85546875" style="3" customWidth="1"/>
    <col min="15108" max="15109" width="9.140625" style="3"/>
    <col min="15110" max="15110" width="9.140625" style="3" customWidth="1"/>
    <col min="15111" max="15111" width="9.28515625" style="3" customWidth="1"/>
    <col min="15112" max="15112" width="9.7109375" style="3" customWidth="1"/>
    <col min="15113" max="15113" width="11.28515625" style="3" customWidth="1"/>
    <col min="15114" max="15118" width="9.140625" style="3"/>
    <col min="15119" max="15119" width="13.140625" style="3" customWidth="1"/>
    <col min="15120" max="15354" width="9.140625" style="3"/>
    <col min="15355" max="15355" width="38.5703125" style="3" customWidth="1"/>
    <col min="15356" max="15356" width="11" style="3" customWidth="1"/>
    <col min="15357" max="15357" width="12.7109375" style="3" customWidth="1"/>
    <col min="15358" max="15358" width="11.85546875" style="3" customWidth="1"/>
    <col min="15359" max="15360" width="9.140625" style="3"/>
    <col min="15361" max="15361" width="9.140625" style="3" customWidth="1"/>
    <col min="15362" max="15362" width="9.42578125" style="3" customWidth="1"/>
    <col min="15363" max="15363" width="10.85546875" style="3" customWidth="1"/>
    <col min="15364" max="15365" width="9.140625" style="3"/>
    <col min="15366" max="15366" width="9.140625" style="3" customWidth="1"/>
    <col min="15367" max="15367" width="9.28515625" style="3" customWidth="1"/>
    <col min="15368" max="15368" width="9.7109375" style="3" customWidth="1"/>
    <col min="15369" max="15369" width="11.28515625" style="3" customWidth="1"/>
    <col min="15370" max="15374" width="9.140625" style="3"/>
    <col min="15375" max="15375" width="13.140625" style="3" customWidth="1"/>
    <col min="15376" max="15610" width="9.140625" style="3"/>
    <col min="15611" max="15611" width="38.5703125" style="3" customWidth="1"/>
    <col min="15612" max="15612" width="11" style="3" customWidth="1"/>
    <col min="15613" max="15613" width="12.7109375" style="3" customWidth="1"/>
    <col min="15614" max="15614" width="11.85546875" style="3" customWidth="1"/>
    <col min="15615" max="15616" width="9.140625" style="3"/>
    <col min="15617" max="15617" width="9.140625" style="3" customWidth="1"/>
    <col min="15618" max="15618" width="9.42578125" style="3" customWidth="1"/>
    <col min="15619" max="15619" width="10.85546875" style="3" customWidth="1"/>
    <col min="15620" max="15621" width="9.140625" style="3"/>
    <col min="15622" max="15622" width="9.140625" style="3" customWidth="1"/>
    <col min="15623" max="15623" width="9.28515625" style="3" customWidth="1"/>
    <col min="15624" max="15624" width="9.7109375" style="3" customWidth="1"/>
    <col min="15625" max="15625" width="11.28515625" style="3" customWidth="1"/>
    <col min="15626" max="15630" width="9.140625" style="3"/>
    <col min="15631" max="15631" width="13.140625" style="3" customWidth="1"/>
    <col min="15632" max="15866" width="9.140625" style="3"/>
    <col min="15867" max="15867" width="38.5703125" style="3" customWidth="1"/>
    <col min="15868" max="15868" width="11" style="3" customWidth="1"/>
    <col min="15869" max="15869" width="12.7109375" style="3" customWidth="1"/>
    <col min="15870" max="15870" width="11.85546875" style="3" customWidth="1"/>
    <col min="15871" max="15872" width="9.140625" style="3"/>
    <col min="15873" max="15873" width="9.140625" style="3" customWidth="1"/>
    <col min="15874" max="15874" width="9.42578125" style="3" customWidth="1"/>
    <col min="15875" max="15875" width="10.85546875" style="3" customWidth="1"/>
    <col min="15876" max="15877" width="9.140625" style="3"/>
    <col min="15878" max="15878" width="9.140625" style="3" customWidth="1"/>
    <col min="15879" max="15879" width="9.28515625" style="3" customWidth="1"/>
    <col min="15880" max="15880" width="9.7109375" style="3" customWidth="1"/>
    <col min="15881" max="15881" width="11.28515625" style="3" customWidth="1"/>
    <col min="15882" max="15886" width="9.140625" style="3"/>
    <col min="15887" max="15887" width="13.140625" style="3" customWidth="1"/>
    <col min="15888" max="16122" width="9.140625" style="3"/>
    <col min="16123" max="16123" width="38.5703125" style="3" customWidth="1"/>
    <col min="16124" max="16124" width="11" style="3" customWidth="1"/>
    <col min="16125" max="16125" width="12.7109375" style="3" customWidth="1"/>
    <col min="16126" max="16126" width="11.85546875" style="3" customWidth="1"/>
    <col min="16127" max="16128" width="9.140625" style="3"/>
    <col min="16129" max="16129" width="9.140625" style="3" customWidth="1"/>
    <col min="16130" max="16130" width="9.42578125" style="3" customWidth="1"/>
    <col min="16131" max="16131" width="10.85546875" style="3" customWidth="1"/>
    <col min="16132" max="16133" width="9.140625" style="3"/>
    <col min="16134" max="16134" width="9.140625" style="3" customWidth="1"/>
    <col min="16135" max="16135" width="9.28515625" style="3" customWidth="1"/>
    <col min="16136" max="16136" width="9.7109375" style="3" customWidth="1"/>
    <col min="16137" max="16137" width="11.28515625" style="3" customWidth="1"/>
    <col min="16138" max="16142" width="9.140625" style="3"/>
    <col min="16143" max="16143" width="13.140625" style="3" customWidth="1"/>
    <col min="16144" max="16384" width="9.140625" style="3"/>
  </cols>
  <sheetData>
    <row r="1" spans="1:16" ht="15.75" x14ac:dyDescent="0.25">
      <c r="A1" s="1" t="s">
        <v>0</v>
      </c>
      <c r="B1" s="1"/>
    </row>
    <row r="2" spans="1:16" ht="15.75" x14ac:dyDescent="0.25">
      <c r="A2" s="1"/>
      <c r="B2" s="1"/>
    </row>
    <row r="3" spans="1:16" ht="15.75" x14ac:dyDescent="0.25">
      <c r="B3" s="122" t="s">
        <v>1</v>
      </c>
      <c r="C3" s="123"/>
      <c r="D3" s="123"/>
      <c r="E3" s="124"/>
      <c r="F3" s="125" t="s">
        <v>2</v>
      </c>
      <c r="G3" s="126"/>
      <c r="H3" s="126"/>
      <c r="I3" s="126"/>
      <c r="J3" s="126"/>
      <c r="K3" s="126"/>
      <c r="L3" s="126"/>
      <c r="M3" s="126"/>
      <c r="N3" s="126"/>
      <c r="O3" s="127"/>
      <c r="P3" s="128" t="s">
        <v>3</v>
      </c>
    </row>
    <row r="4" spans="1:16" ht="31.5" customHeight="1" x14ac:dyDescent="0.25">
      <c r="A4" s="4"/>
      <c r="B4" s="5" t="s">
        <v>4</v>
      </c>
      <c r="C4" s="6" t="s">
        <v>5</v>
      </c>
      <c r="D4" s="7" t="s">
        <v>6</v>
      </c>
      <c r="E4" s="8" t="s">
        <v>7</v>
      </c>
      <c r="F4" s="9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10" t="s">
        <v>16</v>
      </c>
      <c r="O4" s="8" t="s">
        <v>7</v>
      </c>
      <c r="P4" s="129"/>
    </row>
    <row r="5" spans="1:16" ht="15.75" x14ac:dyDescent="0.25">
      <c r="A5" s="11" t="s">
        <v>17</v>
      </c>
      <c r="B5" s="12" t="s">
        <v>18</v>
      </c>
      <c r="C5" s="13" t="s">
        <v>18</v>
      </c>
      <c r="D5" s="14" t="s">
        <v>18</v>
      </c>
      <c r="E5" s="15" t="s">
        <v>18</v>
      </c>
      <c r="F5" s="12" t="s">
        <v>18</v>
      </c>
      <c r="G5" s="13" t="s">
        <v>18</v>
      </c>
      <c r="H5" s="13"/>
      <c r="I5" s="13"/>
      <c r="J5" s="13" t="s">
        <v>18</v>
      </c>
      <c r="K5" s="13" t="s">
        <v>18</v>
      </c>
      <c r="L5" s="13" t="s">
        <v>18</v>
      </c>
      <c r="M5" s="13" t="s">
        <v>18</v>
      </c>
      <c r="N5" s="14" t="s">
        <v>18</v>
      </c>
      <c r="O5" s="15" t="s">
        <v>18</v>
      </c>
      <c r="P5" s="15" t="s">
        <v>18</v>
      </c>
    </row>
    <row r="6" spans="1:16" ht="15.75" x14ac:dyDescent="0.25">
      <c r="A6" s="17" t="s">
        <v>19</v>
      </c>
      <c r="B6" s="18"/>
      <c r="C6" s="19">
        <f>[1]Income!V7+[1]Income!V12+[1]Income!V13+324+[1]Income!V15+[1]Income!V16+[1]Income!V19</f>
        <v>6168.1</v>
      </c>
      <c r="D6" s="20">
        <f>1538</f>
        <v>1538</v>
      </c>
      <c r="E6" s="21">
        <f t="shared" ref="E6:E13" si="0">SUM(B6:D6)</f>
        <v>7706.1</v>
      </c>
      <c r="F6" s="22">
        <f>[1]Expenditure!T22-240-155+34+8+[1]Expenditure!T38+[1]Expenditure!T20</f>
        <v>3740.16</v>
      </c>
      <c r="G6" s="19">
        <f>[1]Expenditure!T41+[1]Expenditure!T60+[1]Expenditure!T61</f>
        <v>1482.98</v>
      </c>
      <c r="H6" s="19"/>
      <c r="I6" s="19"/>
      <c r="J6" s="19">
        <f>155</f>
        <v>155</v>
      </c>
      <c r="K6" s="19">
        <f>240</f>
        <v>240</v>
      </c>
      <c r="L6" s="19"/>
      <c r="M6" s="19">
        <f>[1]Expenditure!T43</f>
        <v>270.91000000000003</v>
      </c>
      <c r="N6" s="20"/>
      <c r="O6" s="23">
        <f t="shared" ref="O6:O10" si="1">SUM(F6:N6)</f>
        <v>5889.0499999999993</v>
      </c>
      <c r="P6" s="24">
        <f t="shared" ref="P6:P10" si="2">E6-O6</f>
        <v>1817.0500000000011</v>
      </c>
    </row>
    <row r="7" spans="1:16" ht="15.75" x14ac:dyDescent="0.25">
      <c r="A7" s="17" t="s">
        <v>20</v>
      </c>
      <c r="B7" s="18"/>
      <c r="C7" s="19">
        <f>[1]Income!W16+[1]Income!W18+[1]Income!W19+[1]Income!W20+144+60+100+[1]Income!W22+[1]Income!W23</f>
        <v>7035.4</v>
      </c>
      <c r="D7" s="20">
        <f>893.6</f>
        <v>893.6</v>
      </c>
      <c r="E7" s="25">
        <f t="shared" si="0"/>
        <v>7929</v>
      </c>
      <c r="F7" s="22">
        <f>[1]Expenditure!U46+[1]Expenditure!U59-98+[1]Expenditure!U84</f>
        <v>5382.49</v>
      </c>
      <c r="G7" s="19">
        <f>[1]Expenditure!U92</f>
        <v>1850.5</v>
      </c>
      <c r="H7" s="19"/>
      <c r="I7" s="19"/>
      <c r="J7" s="19">
        <f>[1]Expenditure!U55</f>
        <v>800</v>
      </c>
      <c r="K7" s="19">
        <f>[1]Expenditure!U45+98</f>
        <v>548</v>
      </c>
      <c r="L7" s="19"/>
      <c r="M7" s="19">
        <f>[1]Expenditure!U44</f>
        <v>273.02</v>
      </c>
      <c r="N7" s="20"/>
      <c r="O7" s="26">
        <f t="shared" si="1"/>
        <v>8854.01</v>
      </c>
      <c r="P7" s="27">
        <f t="shared" si="2"/>
        <v>-925.01000000000022</v>
      </c>
    </row>
    <row r="8" spans="1:16" ht="15.75" x14ac:dyDescent="0.25">
      <c r="A8" s="17" t="s">
        <v>21</v>
      </c>
      <c r="B8" s="28">
        <f>[1]Income!W80</f>
        <v>3000</v>
      </c>
      <c r="C8" s="19">
        <f>[1]Income!AA47+[1]Income!AA48+272+40+296+[1]Income!AA66</f>
        <v>5116.8</v>
      </c>
      <c r="D8" s="20">
        <f>624</f>
        <v>624</v>
      </c>
      <c r="E8" s="25">
        <f t="shared" si="0"/>
        <v>8740.7999999999993</v>
      </c>
      <c r="F8" s="22">
        <f>[1]Expenditure!V152+[1]Expenditure!V153-520+[1]Expenditure!V156+94+[1]Expenditure!V175+[1]Expenditure!V187+[1]Expenditure!T226</f>
        <v>4808.74</v>
      </c>
      <c r="G8" s="19">
        <f>[1]Expenditure!V155-318</f>
        <v>4980</v>
      </c>
      <c r="H8" s="19"/>
      <c r="I8" s="19"/>
      <c r="J8" s="29">
        <f>200+[1]Expenditure!V168</f>
        <v>690</v>
      </c>
      <c r="K8" s="19">
        <f>520+318+[1]Expenditure!V182</f>
        <v>1102</v>
      </c>
      <c r="L8" s="19"/>
      <c r="M8" s="19">
        <f>[1]Expenditure!V177</f>
        <v>394.67999999999995</v>
      </c>
      <c r="N8" s="20"/>
      <c r="O8" s="26">
        <f t="shared" si="1"/>
        <v>11975.42</v>
      </c>
      <c r="P8" s="27">
        <f t="shared" si="2"/>
        <v>-3234.6200000000008</v>
      </c>
    </row>
    <row r="9" spans="1:16" ht="15.75" x14ac:dyDescent="0.25">
      <c r="A9" s="17" t="s">
        <v>22</v>
      </c>
      <c r="B9" s="18"/>
      <c r="C9" s="19">
        <f>28+[1]Income!AA62+[1]Income!AA65+122+[1]Income!AA69</f>
        <v>950</v>
      </c>
      <c r="D9" s="20">
        <v>410</v>
      </c>
      <c r="E9" s="25">
        <f t="shared" si="0"/>
        <v>1360</v>
      </c>
      <c r="F9" s="22">
        <f>[1]Expenditure!V190-301</f>
        <v>1609.78</v>
      </c>
      <c r="G9" s="19">
        <f>[1]Expenditure!V191</f>
        <v>2658</v>
      </c>
      <c r="H9" s="19"/>
      <c r="I9" s="19"/>
      <c r="J9" s="29">
        <f>[1]Expenditure!V209</f>
        <v>190</v>
      </c>
      <c r="K9" s="19">
        <f>[1]Expenditure!V185+301</f>
        <v>433</v>
      </c>
      <c r="L9" s="19"/>
      <c r="M9" s="19"/>
      <c r="N9" s="20"/>
      <c r="O9" s="26">
        <f t="shared" si="1"/>
        <v>4890.78</v>
      </c>
      <c r="P9" s="27">
        <f t="shared" si="2"/>
        <v>-3530.7799999999997</v>
      </c>
    </row>
    <row r="10" spans="1:16" ht="15.75" x14ac:dyDescent="0.25">
      <c r="A10" s="17" t="s">
        <v>23</v>
      </c>
      <c r="B10" s="35"/>
      <c r="C10" s="36"/>
      <c r="D10" s="37"/>
      <c r="E10" s="59">
        <f t="shared" si="0"/>
        <v>0</v>
      </c>
      <c r="F10" s="38">
        <f>[1]Expenditure!W58-'[1]New format Notes'!K11</f>
        <v>1469.42</v>
      </c>
      <c r="G10" s="36">
        <f>[1]Expenditure!W51+[1]Expenditure!W52+[1]Expenditure!W57</f>
        <v>1379</v>
      </c>
      <c r="H10" s="36"/>
      <c r="I10" s="36"/>
      <c r="J10" s="36">
        <f>[1]Expenditure!W50</f>
        <v>153</v>
      </c>
      <c r="K10" s="36">
        <v>270</v>
      </c>
      <c r="L10" s="36"/>
      <c r="M10" s="36"/>
      <c r="N10" s="37"/>
      <c r="O10" s="60">
        <f t="shared" si="1"/>
        <v>3271.42</v>
      </c>
      <c r="P10" s="61">
        <f t="shared" si="2"/>
        <v>-3271.42</v>
      </c>
    </row>
    <row r="11" spans="1:16" ht="15.75" x14ac:dyDescent="0.25">
      <c r="A11" s="17"/>
      <c r="B11" s="68">
        <f t="shared" ref="B11:O11" si="3">SUM(B6:B10)</f>
        <v>3000</v>
      </c>
      <c r="C11" s="68">
        <f t="shared" si="3"/>
        <v>19270.3</v>
      </c>
      <c r="D11" s="68">
        <f t="shared" si="3"/>
        <v>3465.6</v>
      </c>
      <c r="E11" s="68">
        <f t="shared" si="3"/>
        <v>25735.9</v>
      </c>
      <c r="F11" s="68">
        <f t="shared" si="3"/>
        <v>17010.59</v>
      </c>
      <c r="G11" s="68">
        <f t="shared" si="3"/>
        <v>12350.48</v>
      </c>
      <c r="H11" s="68">
        <f t="shared" si="3"/>
        <v>0</v>
      </c>
      <c r="I11" s="68">
        <f t="shared" si="3"/>
        <v>0</v>
      </c>
      <c r="J11" s="68">
        <f t="shared" si="3"/>
        <v>1988</v>
      </c>
      <c r="K11" s="68">
        <f t="shared" si="3"/>
        <v>2593</v>
      </c>
      <c r="L11" s="68">
        <f t="shared" si="3"/>
        <v>0</v>
      </c>
      <c r="M11" s="68">
        <f t="shared" si="3"/>
        <v>938.61</v>
      </c>
      <c r="N11" s="68">
        <f t="shared" si="3"/>
        <v>0</v>
      </c>
      <c r="O11" s="68">
        <f t="shared" si="3"/>
        <v>34880.68</v>
      </c>
      <c r="P11" s="68">
        <f>SUM(P6:P10)</f>
        <v>-9144.7799999999988</v>
      </c>
    </row>
    <row r="12" spans="1:16" ht="15.75" x14ac:dyDescent="0.25">
      <c r="A12" s="32" t="s">
        <v>24</v>
      </c>
      <c r="B12" s="62"/>
      <c r="C12" s="63"/>
      <c r="D12" s="64"/>
      <c r="E12" s="21">
        <f t="shared" si="0"/>
        <v>0</v>
      </c>
      <c r="F12" s="65"/>
      <c r="G12" s="63"/>
      <c r="H12" s="63"/>
      <c r="I12" s="63"/>
      <c r="J12" s="63"/>
      <c r="K12" s="63"/>
      <c r="L12" s="63"/>
      <c r="M12" s="63"/>
      <c r="N12" s="64"/>
      <c r="O12" s="66"/>
      <c r="P12" s="24"/>
    </row>
    <row r="13" spans="1:16" ht="15.75" x14ac:dyDescent="0.25">
      <c r="A13" s="17" t="s">
        <v>25</v>
      </c>
      <c r="B13" s="18"/>
      <c r="C13" s="19">
        <f>19344.55+42</f>
        <v>19386.55</v>
      </c>
      <c r="D13" s="20">
        <v>606</v>
      </c>
      <c r="E13" s="25">
        <f t="shared" si="0"/>
        <v>19992.55</v>
      </c>
      <c r="F13" s="22">
        <f>[1]Expenditure!X154</f>
        <v>967.88</v>
      </c>
      <c r="G13" s="19">
        <f>[1]Expenditure!X167+[1]Expenditure!X171+[1]Expenditure!X183+[1]Expenditure!X186+[1]Expenditure!X189</f>
        <v>1533.45</v>
      </c>
      <c r="H13" s="19">
        <f>[1]Expenditure!X169</f>
        <v>1680</v>
      </c>
      <c r="I13" s="19">
        <v>150</v>
      </c>
      <c r="J13" s="19">
        <f>[1]Expenditure!X170</f>
        <v>1925</v>
      </c>
      <c r="K13" s="19"/>
      <c r="L13" s="19">
        <v>936.9</v>
      </c>
      <c r="M13" s="19">
        <f>[1]Expenditure!X177</f>
        <v>227.65200000000002</v>
      </c>
      <c r="N13" s="20">
        <f>[1]Expenditure!X172</f>
        <v>3928.86</v>
      </c>
      <c r="O13" s="26">
        <f>SUM(F13:N13)</f>
        <v>11349.742</v>
      </c>
      <c r="P13" s="27">
        <f>E13-O13</f>
        <v>8642.8079999999991</v>
      </c>
    </row>
    <row r="14" spans="1:16" ht="15.75" x14ac:dyDescent="0.25">
      <c r="A14" s="17" t="s">
        <v>26</v>
      </c>
      <c r="B14" s="70"/>
      <c r="C14" s="19">
        <v>8483.6</v>
      </c>
      <c r="D14" s="20">
        <f>[1]Income!AG68</f>
        <v>393.8</v>
      </c>
      <c r="E14" s="25">
        <f>SUM(B14:D14)</f>
        <v>8877.4</v>
      </c>
      <c r="F14" s="22">
        <f>[1]Expenditure!AC95+[1]Expenditure!AC96-K14</f>
        <v>881.13999999999987</v>
      </c>
      <c r="G14" s="19">
        <f>[1]Expenditure!AC93+[1]Expenditure!AC99+[1]Expenditure!AC102+[1]Expenditure!AC104</f>
        <v>2258</v>
      </c>
      <c r="H14" s="19"/>
      <c r="I14" s="19">
        <f>[1]Expenditure!AC94</f>
        <v>500</v>
      </c>
      <c r="J14" s="19">
        <f>[1]Expenditure!AC108</f>
        <v>300</v>
      </c>
      <c r="K14" s="19">
        <v>227</v>
      </c>
      <c r="L14" s="19"/>
      <c r="M14" s="19">
        <f>[1]Expenditure!AC91</f>
        <v>170</v>
      </c>
      <c r="N14" s="20">
        <v>300</v>
      </c>
      <c r="O14" s="26">
        <f>SUM(F14:N14)</f>
        <v>4636.1399999999994</v>
      </c>
      <c r="P14" s="31">
        <f>E14-O14</f>
        <v>4241.26</v>
      </c>
    </row>
    <row r="15" spans="1:16" ht="15.75" x14ac:dyDescent="0.25">
      <c r="A15" s="17"/>
      <c r="B15" s="72">
        <f>SUM(B13:B14)</f>
        <v>0</v>
      </c>
      <c r="C15" s="72">
        <f t="shared" ref="C15:P15" si="4">SUM(C13:C14)</f>
        <v>27870.15</v>
      </c>
      <c r="D15" s="72">
        <f t="shared" si="4"/>
        <v>999.8</v>
      </c>
      <c r="E15" s="72">
        <f t="shared" si="4"/>
        <v>28869.949999999997</v>
      </c>
      <c r="F15" s="72">
        <f t="shared" si="4"/>
        <v>1849.02</v>
      </c>
      <c r="G15" s="72">
        <f t="shared" si="4"/>
        <v>3791.45</v>
      </c>
      <c r="H15" s="72">
        <f t="shared" si="4"/>
        <v>1680</v>
      </c>
      <c r="I15" s="72">
        <f t="shared" si="4"/>
        <v>650</v>
      </c>
      <c r="J15" s="72">
        <f t="shared" si="4"/>
        <v>2225</v>
      </c>
      <c r="K15" s="72">
        <f t="shared" si="4"/>
        <v>227</v>
      </c>
      <c r="L15" s="72">
        <f t="shared" si="4"/>
        <v>936.9</v>
      </c>
      <c r="M15" s="72">
        <f t="shared" si="4"/>
        <v>397.65200000000004</v>
      </c>
      <c r="N15" s="72">
        <f t="shared" si="4"/>
        <v>4228.8600000000006</v>
      </c>
      <c r="O15" s="72">
        <f t="shared" si="4"/>
        <v>15985.882</v>
      </c>
      <c r="P15" s="67">
        <f t="shared" si="4"/>
        <v>12884.067999999999</v>
      </c>
    </row>
    <row r="16" spans="1:16" ht="15.75" x14ac:dyDescent="0.25">
      <c r="A16" s="17"/>
      <c r="B16" s="71"/>
      <c r="C16" s="19"/>
      <c r="D16" s="20"/>
      <c r="E16" s="25"/>
      <c r="F16" s="22"/>
      <c r="G16" s="19"/>
      <c r="H16" s="19"/>
      <c r="I16" s="19"/>
      <c r="J16" s="19"/>
      <c r="K16" s="19"/>
      <c r="L16" s="19"/>
      <c r="M16" s="19"/>
      <c r="N16" s="20"/>
      <c r="O16" s="17"/>
      <c r="P16" s="27"/>
    </row>
    <row r="17" spans="1:16" ht="15.75" x14ac:dyDescent="0.25">
      <c r="A17" s="32" t="s">
        <v>27</v>
      </c>
      <c r="B17" s="33"/>
      <c r="C17" s="19"/>
      <c r="D17" s="20"/>
      <c r="E17" s="25">
        <f t="shared" ref="E17:E22" si="5">SUM(B17:D17)</f>
        <v>0</v>
      </c>
      <c r="F17" s="22"/>
      <c r="G17" s="19"/>
      <c r="H17" s="19"/>
      <c r="I17" s="19"/>
      <c r="J17" s="19"/>
      <c r="K17" s="19"/>
      <c r="L17" s="19"/>
      <c r="M17" s="19"/>
      <c r="N17" s="20"/>
      <c r="O17" s="17"/>
      <c r="P17" s="27"/>
    </row>
    <row r="18" spans="1:16" ht="15.75" x14ac:dyDescent="0.25">
      <c r="A18" s="17" t="s">
        <v>28</v>
      </c>
      <c r="B18" s="28">
        <f>[1]Income!AD29</f>
        <v>2000</v>
      </c>
      <c r="C18" s="19">
        <f>5714.6+2439.4</f>
        <v>8154</v>
      </c>
      <c r="D18" s="20"/>
      <c r="E18" s="25">
        <f t="shared" si="5"/>
        <v>10154</v>
      </c>
      <c r="F18" s="22">
        <f>[1]Expenditure!Y48+[1]Expenditure!Y74-K18</f>
        <v>722.92000000000007</v>
      </c>
      <c r="G18" s="19"/>
      <c r="H18" s="19"/>
      <c r="I18" s="19">
        <f>[1]Expenditure!Y105</f>
        <v>150</v>
      </c>
      <c r="J18" s="19"/>
      <c r="K18" s="19">
        <v>150</v>
      </c>
      <c r="L18" s="19">
        <v>320</v>
      </c>
      <c r="M18" s="19">
        <f>[1]Expenditure!Y91</f>
        <v>172.12</v>
      </c>
      <c r="N18" s="20"/>
      <c r="O18" s="26">
        <f>SUM(F18:N18)</f>
        <v>1515.04</v>
      </c>
      <c r="P18" s="27">
        <f>E18-O18</f>
        <v>8638.9599999999991</v>
      </c>
    </row>
    <row r="19" spans="1:16" ht="15.75" x14ac:dyDescent="0.25">
      <c r="A19" s="34" t="s">
        <v>29</v>
      </c>
      <c r="B19" s="18"/>
      <c r="C19" s="19">
        <f>[1]Income!AD8</f>
        <v>6276.5</v>
      </c>
      <c r="D19" s="20"/>
      <c r="E19" s="25">
        <f t="shared" si="5"/>
        <v>6276.5</v>
      </c>
      <c r="F19" s="22">
        <f>[1]Expenditure!Y7+[1]Expenditure!Y18-240</f>
        <v>998.37999999999988</v>
      </c>
      <c r="G19" s="19">
        <f>[1]Expenditure!Y8</f>
        <v>384</v>
      </c>
      <c r="H19" s="19"/>
      <c r="I19" s="19"/>
      <c r="J19" s="19">
        <f>[1]Expenditure!Y16</f>
        <v>225.6</v>
      </c>
      <c r="K19" s="19">
        <f>240</f>
        <v>240</v>
      </c>
      <c r="M19" s="19">
        <f>[1]Expenditure!Y9+[1]Expenditure!Y211/2</f>
        <v>146.68</v>
      </c>
      <c r="N19" s="20"/>
      <c r="O19" s="26">
        <f>SUM(F19:N19)</f>
        <v>1994.6599999999999</v>
      </c>
      <c r="P19" s="27">
        <f>E19-O19</f>
        <v>4281.84</v>
      </c>
    </row>
    <row r="20" spans="1:16" ht="15.75" x14ac:dyDescent="0.25">
      <c r="A20" s="34" t="s">
        <v>30</v>
      </c>
      <c r="B20" s="35"/>
      <c r="C20" s="36">
        <f>10117.3+[1]Income!AD82</f>
        <v>10217.299999999999</v>
      </c>
      <c r="D20" s="37"/>
      <c r="E20" s="25">
        <f t="shared" si="5"/>
        <v>10217.299999999999</v>
      </c>
      <c r="F20" s="38">
        <f>[1]Expenditure!Y208-K20+[1]Expenditure!Y228</f>
        <v>798.06</v>
      </c>
      <c r="G20" s="36">
        <f>[1]Expenditure!Y215</f>
        <v>265</v>
      </c>
      <c r="H20" s="36"/>
      <c r="I20" s="36">
        <f>[1]Expenditure!Y233</f>
        <v>83.6</v>
      </c>
      <c r="J20" s="36">
        <f>[1]Expenditure!Y213</f>
        <v>140</v>
      </c>
      <c r="K20" s="36">
        <v>220.84</v>
      </c>
      <c r="L20" s="19">
        <v>300</v>
      </c>
      <c r="M20" s="36"/>
      <c r="N20" s="37"/>
      <c r="O20" s="26">
        <f>SUM(F20:N20)</f>
        <v>1807.4999999999998</v>
      </c>
      <c r="P20" s="27">
        <f>E20-O20</f>
        <v>8409.7999999999993</v>
      </c>
    </row>
    <row r="21" spans="1:16" ht="15.75" x14ac:dyDescent="0.25">
      <c r="A21" s="39" t="s">
        <v>31</v>
      </c>
      <c r="B21" s="35"/>
      <c r="C21" s="36">
        <v>924.1</v>
      </c>
      <c r="D21" s="37"/>
      <c r="E21" s="25">
        <f t="shared" si="5"/>
        <v>924.1</v>
      </c>
      <c r="F21" s="38"/>
      <c r="G21" s="36">
        <f>[1]Expenditure!Y201</f>
        <v>50</v>
      </c>
      <c r="H21" s="36"/>
      <c r="I21" s="36"/>
      <c r="J21" s="36"/>
      <c r="K21" s="36"/>
      <c r="L21" s="36"/>
      <c r="M21" s="36">
        <f>[1]Expenditure!Y211/2</f>
        <v>79.86</v>
      </c>
      <c r="N21" s="37"/>
      <c r="O21" s="26">
        <f>SUM(F21:N21)</f>
        <v>129.86000000000001</v>
      </c>
      <c r="P21" s="27">
        <f>E21-O21</f>
        <v>794.24</v>
      </c>
    </row>
    <row r="22" spans="1:16" ht="15.75" x14ac:dyDescent="0.25">
      <c r="A22" s="40" t="s">
        <v>32</v>
      </c>
      <c r="B22" s="41"/>
      <c r="C22" s="42">
        <v>5690.4</v>
      </c>
      <c r="D22" s="43"/>
      <c r="E22" s="44">
        <f t="shared" si="5"/>
        <v>5690.4</v>
      </c>
      <c r="F22" s="45"/>
      <c r="G22" s="42"/>
      <c r="H22" s="42"/>
      <c r="I22" s="42"/>
      <c r="J22" s="42"/>
      <c r="K22" s="42"/>
      <c r="L22" s="42"/>
      <c r="M22" s="42"/>
      <c r="N22" s="43"/>
      <c r="O22" s="46">
        <f>SUM(F22:N22)</f>
        <v>0</v>
      </c>
      <c r="P22" s="47">
        <f>E22-O22</f>
        <v>5690.4</v>
      </c>
    </row>
    <row r="23" spans="1:16" ht="15.75" x14ac:dyDescent="0.25">
      <c r="A23" s="4"/>
      <c r="B23" s="69">
        <f t="shared" ref="B23:O23" si="6">SUM(B18:B22)</f>
        <v>2000</v>
      </c>
      <c r="C23" s="58">
        <f t="shared" si="6"/>
        <v>31262.299999999996</v>
      </c>
      <c r="D23" s="58">
        <f t="shared" si="6"/>
        <v>0</v>
      </c>
      <c r="E23" s="58">
        <f t="shared" si="6"/>
        <v>33262.299999999996</v>
      </c>
      <c r="F23" s="58">
        <f t="shared" si="6"/>
        <v>2519.3599999999997</v>
      </c>
      <c r="G23" s="58">
        <f t="shared" si="6"/>
        <v>699</v>
      </c>
      <c r="H23" s="58">
        <f t="shared" si="6"/>
        <v>0</v>
      </c>
      <c r="I23" s="58">
        <f t="shared" si="6"/>
        <v>233.6</v>
      </c>
      <c r="J23" s="58">
        <f t="shared" si="6"/>
        <v>365.6</v>
      </c>
      <c r="K23" s="58">
        <f t="shared" si="6"/>
        <v>610.84</v>
      </c>
      <c r="L23" s="58">
        <f t="shared" si="6"/>
        <v>620</v>
      </c>
      <c r="M23" s="58">
        <f t="shared" si="6"/>
        <v>398.66</v>
      </c>
      <c r="N23" s="58">
        <f t="shared" si="6"/>
        <v>0</v>
      </c>
      <c r="O23" s="58">
        <f t="shared" si="6"/>
        <v>5447.0599999999995</v>
      </c>
      <c r="P23" s="58">
        <f>SUM(P18:P22)</f>
        <v>27815.239999999998</v>
      </c>
    </row>
    <row r="24" spans="1:16" ht="15.75" x14ac:dyDescent="0.25">
      <c r="A24" s="4"/>
      <c r="B24" s="52"/>
      <c r="C24" s="53"/>
      <c r="D24" s="54"/>
      <c r="E24" s="55"/>
      <c r="F24" s="56"/>
      <c r="G24" s="53"/>
      <c r="H24" s="53"/>
      <c r="I24" s="53"/>
      <c r="J24" s="53"/>
      <c r="K24" s="53"/>
      <c r="L24" s="53"/>
      <c r="M24" s="53"/>
      <c r="N24" s="54"/>
      <c r="O24" s="57"/>
      <c r="P24" s="58"/>
    </row>
    <row r="25" spans="1:16" ht="15.75" x14ac:dyDescent="0.25">
      <c r="A25" s="73" t="s">
        <v>33</v>
      </c>
      <c r="B25" s="48">
        <f>B23+B15+B11</f>
        <v>5000</v>
      </c>
      <c r="C25" s="48">
        <f t="shared" ref="C25:P25" si="7">C23+C15+C11</f>
        <v>78402.75</v>
      </c>
      <c r="D25" s="48">
        <f t="shared" si="7"/>
        <v>4465.3999999999996</v>
      </c>
      <c r="E25" s="48">
        <f t="shared" si="7"/>
        <v>87868.15</v>
      </c>
      <c r="F25" s="48">
        <f t="shared" si="7"/>
        <v>21378.97</v>
      </c>
      <c r="G25" s="48">
        <f t="shared" si="7"/>
        <v>16840.93</v>
      </c>
      <c r="H25" s="48">
        <f t="shared" si="7"/>
        <v>1680</v>
      </c>
      <c r="I25" s="48">
        <f t="shared" si="7"/>
        <v>883.6</v>
      </c>
      <c r="J25" s="48">
        <f t="shared" si="7"/>
        <v>4578.6000000000004</v>
      </c>
      <c r="K25" s="48">
        <f t="shared" si="7"/>
        <v>3430.84</v>
      </c>
      <c r="L25" s="48">
        <f t="shared" si="7"/>
        <v>1556.9</v>
      </c>
      <c r="M25" s="48">
        <f t="shared" si="7"/>
        <v>1734.922</v>
      </c>
      <c r="N25" s="48">
        <f t="shared" si="7"/>
        <v>4228.8600000000006</v>
      </c>
      <c r="O25" s="48">
        <f t="shared" si="7"/>
        <v>56313.622000000003</v>
      </c>
      <c r="P25" s="49">
        <f t="shared" si="7"/>
        <v>31554.527999999998</v>
      </c>
    </row>
    <row r="27" spans="1:16" s="1" customFormat="1" ht="15.75" x14ac:dyDescent="0.25">
      <c r="A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16"/>
    </row>
  </sheetData>
  <mergeCells count="3">
    <mergeCell ref="B3:E3"/>
    <mergeCell ref="F3:O3"/>
    <mergeCell ref="P3:P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5" workbookViewId="0">
      <selection activeCell="H24" sqref="H24"/>
    </sheetView>
  </sheetViews>
  <sheetFormatPr defaultRowHeight="15" x14ac:dyDescent="0.2"/>
  <cols>
    <col min="1" max="1" width="39.42578125" style="89" customWidth="1"/>
    <col min="2" max="2" width="9.85546875" style="109" bestFit="1" customWidth="1"/>
    <col min="3" max="3" width="12.28515625" style="109" customWidth="1"/>
    <col min="4" max="4" width="9.7109375" style="110" bestFit="1" customWidth="1"/>
    <col min="5" max="5" width="4" style="89" customWidth="1"/>
    <col min="6" max="6" width="9.42578125" style="89" bestFit="1" customWidth="1"/>
    <col min="7" max="7" width="9.140625" style="89"/>
    <col min="8" max="8" width="9.7109375" style="89" bestFit="1" customWidth="1"/>
    <col min="9" max="256" width="9.140625" style="89"/>
    <col min="257" max="257" width="39.42578125" style="89" customWidth="1"/>
    <col min="258" max="258" width="9.140625" style="89"/>
    <col min="259" max="259" width="12.28515625" style="89" customWidth="1"/>
    <col min="260" max="260" width="9.140625" style="89"/>
    <col min="261" max="261" width="4" style="89" customWidth="1"/>
    <col min="262" max="512" width="9.140625" style="89"/>
    <col min="513" max="513" width="39.42578125" style="89" customWidth="1"/>
    <col min="514" max="514" width="9.140625" style="89"/>
    <col min="515" max="515" width="12.28515625" style="89" customWidth="1"/>
    <col min="516" max="516" width="9.140625" style="89"/>
    <col min="517" max="517" width="4" style="89" customWidth="1"/>
    <col min="518" max="768" width="9.140625" style="89"/>
    <col min="769" max="769" width="39.42578125" style="89" customWidth="1"/>
    <col min="770" max="770" width="9.140625" style="89"/>
    <col min="771" max="771" width="12.28515625" style="89" customWidth="1"/>
    <col min="772" max="772" width="9.140625" style="89"/>
    <col min="773" max="773" width="4" style="89" customWidth="1"/>
    <col min="774" max="1024" width="9.140625" style="89"/>
    <col min="1025" max="1025" width="39.42578125" style="89" customWidth="1"/>
    <col min="1026" max="1026" width="9.140625" style="89"/>
    <col min="1027" max="1027" width="12.28515625" style="89" customWidth="1"/>
    <col min="1028" max="1028" width="9.140625" style="89"/>
    <col min="1029" max="1029" width="4" style="89" customWidth="1"/>
    <col min="1030" max="1280" width="9.140625" style="89"/>
    <col min="1281" max="1281" width="39.42578125" style="89" customWidth="1"/>
    <col min="1282" max="1282" width="9.140625" style="89"/>
    <col min="1283" max="1283" width="12.28515625" style="89" customWidth="1"/>
    <col min="1284" max="1284" width="9.140625" style="89"/>
    <col min="1285" max="1285" width="4" style="89" customWidth="1"/>
    <col min="1286" max="1536" width="9.140625" style="89"/>
    <col min="1537" max="1537" width="39.42578125" style="89" customWidth="1"/>
    <col min="1538" max="1538" width="9.140625" style="89"/>
    <col min="1539" max="1539" width="12.28515625" style="89" customWidth="1"/>
    <col min="1540" max="1540" width="9.140625" style="89"/>
    <col min="1541" max="1541" width="4" style="89" customWidth="1"/>
    <col min="1542" max="1792" width="9.140625" style="89"/>
    <col min="1793" max="1793" width="39.42578125" style="89" customWidth="1"/>
    <col min="1794" max="1794" width="9.140625" style="89"/>
    <col min="1795" max="1795" width="12.28515625" style="89" customWidth="1"/>
    <col min="1796" max="1796" width="9.140625" style="89"/>
    <col min="1797" max="1797" width="4" style="89" customWidth="1"/>
    <col min="1798" max="2048" width="9.140625" style="89"/>
    <col min="2049" max="2049" width="39.42578125" style="89" customWidth="1"/>
    <col min="2050" max="2050" width="9.140625" style="89"/>
    <col min="2051" max="2051" width="12.28515625" style="89" customWidth="1"/>
    <col min="2052" max="2052" width="9.140625" style="89"/>
    <col min="2053" max="2053" width="4" style="89" customWidth="1"/>
    <col min="2054" max="2304" width="9.140625" style="89"/>
    <col min="2305" max="2305" width="39.42578125" style="89" customWidth="1"/>
    <col min="2306" max="2306" width="9.140625" style="89"/>
    <col min="2307" max="2307" width="12.28515625" style="89" customWidth="1"/>
    <col min="2308" max="2308" width="9.140625" style="89"/>
    <col min="2309" max="2309" width="4" style="89" customWidth="1"/>
    <col min="2310" max="2560" width="9.140625" style="89"/>
    <col min="2561" max="2561" width="39.42578125" style="89" customWidth="1"/>
    <col min="2562" max="2562" width="9.140625" style="89"/>
    <col min="2563" max="2563" width="12.28515625" style="89" customWidth="1"/>
    <col min="2564" max="2564" width="9.140625" style="89"/>
    <col min="2565" max="2565" width="4" style="89" customWidth="1"/>
    <col min="2566" max="2816" width="9.140625" style="89"/>
    <col min="2817" max="2817" width="39.42578125" style="89" customWidth="1"/>
    <col min="2818" max="2818" width="9.140625" style="89"/>
    <col min="2819" max="2819" width="12.28515625" style="89" customWidth="1"/>
    <col min="2820" max="2820" width="9.140625" style="89"/>
    <col min="2821" max="2821" width="4" style="89" customWidth="1"/>
    <col min="2822" max="3072" width="9.140625" style="89"/>
    <col min="3073" max="3073" width="39.42578125" style="89" customWidth="1"/>
    <col min="3074" max="3074" width="9.140625" style="89"/>
    <col min="3075" max="3075" width="12.28515625" style="89" customWidth="1"/>
    <col min="3076" max="3076" width="9.140625" style="89"/>
    <col min="3077" max="3077" width="4" style="89" customWidth="1"/>
    <col min="3078" max="3328" width="9.140625" style="89"/>
    <col min="3329" max="3329" width="39.42578125" style="89" customWidth="1"/>
    <col min="3330" max="3330" width="9.140625" style="89"/>
    <col min="3331" max="3331" width="12.28515625" style="89" customWidth="1"/>
    <col min="3332" max="3332" width="9.140625" style="89"/>
    <col min="3333" max="3333" width="4" style="89" customWidth="1"/>
    <col min="3334" max="3584" width="9.140625" style="89"/>
    <col min="3585" max="3585" width="39.42578125" style="89" customWidth="1"/>
    <col min="3586" max="3586" width="9.140625" style="89"/>
    <col min="3587" max="3587" width="12.28515625" style="89" customWidth="1"/>
    <col min="3588" max="3588" width="9.140625" style="89"/>
    <col min="3589" max="3589" width="4" style="89" customWidth="1"/>
    <col min="3590" max="3840" width="9.140625" style="89"/>
    <col min="3841" max="3841" width="39.42578125" style="89" customWidth="1"/>
    <col min="3842" max="3842" width="9.140625" style="89"/>
    <col min="3843" max="3843" width="12.28515625" style="89" customWidth="1"/>
    <col min="3844" max="3844" width="9.140625" style="89"/>
    <col min="3845" max="3845" width="4" style="89" customWidth="1"/>
    <col min="3846" max="4096" width="9.140625" style="89"/>
    <col min="4097" max="4097" width="39.42578125" style="89" customWidth="1"/>
    <col min="4098" max="4098" width="9.140625" style="89"/>
    <col min="4099" max="4099" width="12.28515625" style="89" customWidth="1"/>
    <col min="4100" max="4100" width="9.140625" style="89"/>
    <col min="4101" max="4101" width="4" style="89" customWidth="1"/>
    <col min="4102" max="4352" width="9.140625" style="89"/>
    <col min="4353" max="4353" width="39.42578125" style="89" customWidth="1"/>
    <col min="4354" max="4354" width="9.140625" style="89"/>
    <col min="4355" max="4355" width="12.28515625" style="89" customWidth="1"/>
    <col min="4356" max="4356" width="9.140625" style="89"/>
    <col min="4357" max="4357" width="4" style="89" customWidth="1"/>
    <col min="4358" max="4608" width="9.140625" style="89"/>
    <col min="4609" max="4609" width="39.42578125" style="89" customWidth="1"/>
    <col min="4610" max="4610" width="9.140625" style="89"/>
    <col min="4611" max="4611" width="12.28515625" style="89" customWidth="1"/>
    <col min="4612" max="4612" width="9.140625" style="89"/>
    <col min="4613" max="4613" width="4" style="89" customWidth="1"/>
    <col min="4614" max="4864" width="9.140625" style="89"/>
    <col min="4865" max="4865" width="39.42578125" style="89" customWidth="1"/>
    <col min="4866" max="4866" width="9.140625" style="89"/>
    <col min="4867" max="4867" width="12.28515625" style="89" customWidth="1"/>
    <col min="4868" max="4868" width="9.140625" style="89"/>
    <col min="4869" max="4869" width="4" style="89" customWidth="1"/>
    <col min="4870" max="5120" width="9.140625" style="89"/>
    <col min="5121" max="5121" width="39.42578125" style="89" customWidth="1"/>
    <col min="5122" max="5122" width="9.140625" style="89"/>
    <col min="5123" max="5123" width="12.28515625" style="89" customWidth="1"/>
    <col min="5124" max="5124" width="9.140625" style="89"/>
    <col min="5125" max="5125" width="4" style="89" customWidth="1"/>
    <col min="5126" max="5376" width="9.140625" style="89"/>
    <col min="5377" max="5377" width="39.42578125" style="89" customWidth="1"/>
    <col min="5378" max="5378" width="9.140625" style="89"/>
    <col min="5379" max="5379" width="12.28515625" style="89" customWidth="1"/>
    <col min="5380" max="5380" width="9.140625" style="89"/>
    <col min="5381" max="5381" width="4" style="89" customWidth="1"/>
    <col min="5382" max="5632" width="9.140625" style="89"/>
    <col min="5633" max="5633" width="39.42578125" style="89" customWidth="1"/>
    <col min="5634" max="5634" width="9.140625" style="89"/>
    <col min="5635" max="5635" width="12.28515625" style="89" customWidth="1"/>
    <col min="5636" max="5636" width="9.140625" style="89"/>
    <col min="5637" max="5637" width="4" style="89" customWidth="1"/>
    <col min="5638" max="5888" width="9.140625" style="89"/>
    <col min="5889" max="5889" width="39.42578125" style="89" customWidth="1"/>
    <col min="5890" max="5890" width="9.140625" style="89"/>
    <col min="5891" max="5891" width="12.28515625" style="89" customWidth="1"/>
    <col min="5892" max="5892" width="9.140625" style="89"/>
    <col min="5893" max="5893" width="4" style="89" customWidth="1"/>
    <col min="5894" max="6144" width="9.140625" style="89"/>
    <col min="6145" max="6145" width="39.42578125" style="89" customWidth="1"/>
    <col min="6146" max="6146" width="9.140625" style="89"/>
    <col min="6147" max="6147" width="12.28515625" style="89" customWidth="1"/>
    <col min="6148" max="6148" width="9.140625" style="89"/>
    <col min="6149" max="6149" width="4" style="89" customWidth="1"/>
    <col min="6150" max="6400" width="9.140625" style="89"/>
    <col min="6401" max="6401" width="39.42578125" style="89" customWidth="1"/>
    <col min="6402" max="6402" width="9.140625" style="89"/>
    <col min="6403" max="6403" width="12.28515625" style="89" customWidth="1"/>
    <col min="6404" max="6404" width="9.140625" style="89"/>
    <col min="6405" max="6405" width="4" style="89" customWidth="1"/>
    <col min="6406" max="6656" width="9.140625" style="89"/>
    <col min="6657" max="6657" width="39.42578125" style="89" customWidth="1"/>
    <col min="6658" max="6658" width="9.140625" style="89"/>
    <col min="6659" max="6659" width="12.28515625" style="89" customWidth="1"/>
    <col min="6660" max="6660" width="9.140625" style="89"/>
    <col min="6661" max="6661" width="4" style="89" customWidth="1"/>
    <col min="6662" max="6912" width="9.140625" style="89"/>
    <col min="6913" max="6913" width="39.42578125" style="89" customWidth="1"/>
    <col min="6914" max="6914" width="9.140625" style="89"/>
    <col min="6915" max="6915" width="12.28515625" style="89" customWidth="1"/>
    <col min="6916" max="6916" width="9.140625" style="89"/>
    <col min="6917" max="6917" width="4" style="89" customWidth="1"/>
    <col min="6918" max="7168" width="9.140625" style="89"/>
    <col min="7169" max="7169" width="39.42578125" style="89" customWidth="1"/>
    <col min="7170" max="7170" width="9.140625" style="89"/>
    <col min="7171" max="7171" width="12.28515625" style="89" customWidth="1"/>
    <col min="7172" max="7172" width="9.140625" style="89"/>
    <col min="7173" max="7173" width="4" style="89" customWidth="1"/>
    <col min="7174" max="7424" width="9.140625" style="89"/>
    <col min="7425" max="7425" width="39.42578125" style="89" customWidth="1"/>
    <col min="7426" max="7426" width="9.140625" style="89"/>
    <col min="7427" max="7427" width="12.28515625" style="89" customWidth="1"/>
    <col min="7428" max="7428" width="9.140625" style="89"/>
    <col min="7429" max="7429" width="4" style="89" customWidth="1"/>
    <col min="7430" max="7680" width="9.140625" style="89"/>
    <col min="7681" max="7681" width="39.42578125" style="89" customWidth="1"/>
    <col min="7682" max="7682" width="9.140625" style="89"/>
    <col min="7683" max="7683" width="12.28515625" style="89" customWidth="1"/>
    <col min="7684" max="7684" width="9.140625" style="89"/>
    <col min="7685" max="7685" width="4" style="89" customWidth="1"/>
    <col min="7686" max="7936" width="9.140625" style="89"/>
    <col min="7937" max="7937" width="39.42578125" style="89" customWidth="1"/>
    <col min="7938" max="7938" width="9.140625" style="89"/>
    <col min="7939" max="7939" width="12.28515625" style="89" customWidth="1"/>
    <col min="7940" max="7940" width="9.140625" style="89"/>
    <col min="7941" max="7941" width="4" style="89" customWidth="1"/>
    <col min="7942" max="8192" width="9.140625" style="89"/>
    <col min="8193" max="8193" width="39.42578125" style="89" customWidth="1"/>
    <col min="8194" max="8194" width="9.140625" style="89"/>
    <col min="8195" max="8195" width="12.28515625" style="89" customWidth="1"/>
    <col min="8196" max="8196" width="9.140625" style="89"/>
    <col min="8197" max="8197" width="4" style="89" customWidth="1"/>
    <col min="8198" max="8448" width="9.140625" style="89"/>
    <col min="8449" max="8449" width="39.42578125" style="89" customWidth="1"/>
    <col min="8450" max="8450" width="9.140625" style="89"/>
    <col min="8451" max="8451" width="12.28515625" style="89" customWidth="1"/>
    <col min="8452" max="8452" width="9.140625" style="89"/>
    <col min="8453" max="8453" width="4" style="89" customWidth="1"/>
    <col min="8454" max="8704" width="9.140625" style="89"/>
    <col min="8705" max="8705" width="39.42578125" style="89" customWidth="1"/>
    <col min="8706" max="8706" width="9.140625" style="89"/>
    <col min="8707" max="8707" width="12.28515625" style="89" customWidth="1"/>
    <col min="8708" max="8708" width="9.140625" style="89"/>
    <col min="8709" max="8709" width="4" style="89" customWidth="1"/>
    <col min="8710" max="8960" width="9.140625" style="89"/>
    <col min="8961" max="8961" width="39.42578125" style="89" customWidth="1"/>
    <col min="8962" max="8962" width="9.140625" style="89"/>
    <col min="8963" max="8963" width="12.28515625" style="89" customWidth="1"/>
    <col min="8964" max="8964" width="9.140625" style="89"/>
    <col min="8965" max="8965" width="4" style="89" customWidth="1"/>
    <col min="8966" max="9216" width="9.140625" style="89"/>
    <col min="9217" max="9217" width="39.42578125" style="89" customWidth="1"/>
    <col min="9218" max="9218" width="9.140625" style="89"/>
    <col min="9219" max="9219" width="12.28515625" style="89" customWidth="1"/>
    <col min="9220" max="9220" width="9.140625" style="89"/>
    <col min="9221" max="9221" width="4" style="89" customWidth="1"/>
    <col min="9222" max="9472" width="9.140625" style="89"/>
    <col min="9473" max="9473" width="39.42578125" style="89" customWidth="1"/>
    <col min="9474" max="9474" width="9.140625" style="89"/>
    <col min="9475" max="9475" width="12.28515625" style="89" customWidth="1"/>
    <col min="9476" max="9476" width="9.140625" style="89"/>
    <col min="9477" max="9477" width="4" style="89" customWidth="1"/>
    <col min="9478" max="9728" width="9.140625" style="89"/>
    <col min="9729" max="9729" width="39.42578125" style="89" customWidth="1"/>
    <col min="9730" max="9730" width="9.140625" style="89"/>
    <col min="9731" max="9731" width="12.28515625" style="89" customWidth="1"/>
    <col min="9732" max="9732" width="9.140625" style="89"/>
    <col min="9733" max="9733" width="4" style="89" customWidth="1"/>
    <col min="9734" max="9984" width="9.140625" style="89"/>
    <col min="9985" max="9985" width="39.42578125" style="89" customWidth="1"/>
    <col min="9986" max="9986" width="9.140625" style="89"/>
    <col min="9987" max="9987" width="12.28515625" style="89" customWidth="1"/>
    <col min="9988" max="9988" width="9.140625" style="89"/>
    <col min="9989" max="9989" width="4" style="89" customWidth="1"/>
    <col min="9990" max="10240" width="9.140625" style="89"/>
    <col min="10241" max="10241" width="39.42578125" style="89" customWidth="1"/>
    <col min="10242" max="10242" width="9.140625" style="89"/>
    <col min="10243" max="10243" width="12.28515625" style="89" customWidth="1"/>
    <col min="10244" max="10244" width="9.140625" style="89"/>
    <col min="10245" max="10245" width="4" style="89" customWidth="1"/>
    <col min="10246" max="10496" width="9.140625" style="89"/>
    <col min="10497" max="10497" width="39.42578125" style="89" customWidth="1"/>
    <col min="10498" max="10498" width="9.140625" style="89"/>
    <col min="10499" max="10499" width="12.28515625" style="89" customWidth="1"/>
    <col min="10500" max="10500" width="9.140625" style="89"/>
    <col min="10501" max="10501" width="4" style="89" customWidth="1"/>
    <col min="10502" max="10752" width="9.140625" style="89"/>
    <col min="10753" max="10753" width="39.42578125" style="89" customWidth="1"/>
    <col min="10754" max="10754" width="9.140625" style="89"/>
    <col min="10755" max="10755" width="12.28515625" style="89" customWidth="1"/>
    <col min="10756" max="10756" width="9.140625" style="89"/>
    <col min="10757" max="10757" width="4" style="89" customWidth="1"/>
    <col min="10758" max="11008" width="9.140625" style="89"/>
    <col min="11009" max="11009" width="39.42578125" style="89" customWidth="1"/>
    <col min="11010" max="11010" width="9.140625" style="89"/>
    <col min="11011" max="11011" width="12.28515625" style="89" customWidth="1"/>
    <col min="11012" max="11012" width="9.140625" style="89"/>
    <col min="11013" max="11013" width="4" style="89" customWidth="1"/>
    <col min="11014" max="11264" width="9.140625" style="89"/>
    <col min="11265" max="11265" width="39.42578125" style="89" customWidth="1"/>
    <col min="11266" max="11266" width="9.140625" style="89"/>
    <col min="11267" max="11267" width="12.28515625" style="89" customWidth="1"/>
    <col min="11268" max="11268" width="9.140625" style="89"/>
    <col min="11269" max="11269" width="4" style="89" customWidth="1"/>
    <col min="11270" max="11520" width="9.140625" style="89"/>
    <col min="11521" max="11521" width="39.42578125" style="89" customWidth="1"/>
    <col min="11522" max="11522" width="9.140625" style="89"/>
    <col min="11523" max="11523" width="12.28515625" style="89" customWidth="1"/>
    <col min="11524" max="11524" width="9.140625" style="89"/>
    <col min="11525" max="11525" width="4" style="89" customWidth="1"/>
    <col min="11526" max="11776" width="9.140625" style="89"/>
    <col min="11777" max="11777" width="39.42578125" style="89" customWidth="1"/>
    <col min="11778" max="11778" width="9.140625" style="89"/>
    <col min="11779" max="11779" width="12.28515625" style="89" customWidth="1"/>
    <col min="11780" max="11780" width="9.140625" style="89"/>
    <col min="11781" max="11781" width="4" style="89" customWidth="1"/>
    <col min="11782" max="12032" width="9.140625" style="89"/>
    <col min="12033" max="12033" width="39.42578125" style="89" customWidth="1"/>
    <col min="12034" max="12034" width="9.140625" style="89"/>
    <col min="12035" max="12035" width="12.28515625" style="89" customWidth="1"/>
    <col min="12036" max="12036" width="9.140625" style="89"/>
    <col min="12037" max="12037" width="4" style="89" customWidth="1"/>
    <col min="12038" max="12288" width="9.140625" style="89"/>
    <col min="12289" max="12289" width="39.42578125" style="89" customWidth="1"/>
    <col min="12290" max="12290" width="9.140625" style="89"/>
    <col min="12291" max="12291" width="12.28515625" style="89" customWidth="1"/>
    <col min="12292" max="12292" width="9.140625" style="89"/>
    <col min="12293" max="12293" width="4" style="89" customWidth="1"/>
    <col min="12294" max="12544" width="9.140625" style="89"/>
    <col min="12545" max="12545" width="39.42578125" style="89" customWidth="1"/>
    <col min="12546" max="12546" width="9.140625" style="89"/>
    <col min="12547" max="12547" width="12.28515625" style="89" customWidth="1"/>
    <col min="12548" max="12548" width="9.140625" style="89"/>
    <col min="12549" max="12549" width="4" style="89" customWidth="1"/>
    <col min="12550" max="12800" width="9.140625" style="89"/>
    <col min="12801" max="12801" width="39.42578125" style="89" customWidth="1"/>
    <col min="12802" max="12802" width="9.140625" style="89"/>
    <col min="12803" max="12803" width="12.28515625" style="89" customWidth="1"/>
    <col min="12804" max="12804" width="9.140625" style="89"/>
    <col min="12805" max="12805" width="4" style="89" customWidth="1"/>
    <col min="12806" max="13056" width="9.140625" style="89"/>
    <col min="13057" max="13057" width="39.42578125" style="89" customWidth="1"/>
    <col min="13058" max="13058" width="9.140625" style="89"/>
    <col min="13059" max="13059" width="12.28515625" style="89" customWidth="1"/>
    <col min="13060" max="13060" width="9.140625" style="89"/>
    <col min="13061" max="13061" width="4" style="89" customWidth="1"/>
    <col min="13062" max="13312" width="9.140625" style="89"/>
    <col min="13313" max="13313" width="39.42578125" style="89" customWidth="1"/>
    <col min="13314" max="13314" width="9.140625" style="89"/>
    <col min="13315" max="13315" width="12.28515625" style="89" customWidth="1"/>
    <col min="13316" max="13316" width="9.140625" style="89"/>
    <col min="13317" max="13317" width="4" style="89" customWidth="1"/>
    <col min="13318" max="13568" width="9.140625" style="89"/>
    <col min="13569" max="13569" width="39.42578125" style="89" customWidth="1"/>
    <col min="13570" max="13570" width="9.140625" style="89"/>
    <col min="13571" max="13571" width="12.28515625" style="89" customWidth="1"/>
    <col min="13572" max="13572" width="9.140625" style="89"/>
    <col min="13573" max="13573" width="4" style="89" customWidth="1"/>
    <col min="13574" max="13824" width="9.140625" style="89"/>
    <col min="13825" max="13825" width="39.42578125" style="89" customWidth="1"/>
    <col min="13826" max="13826" width="9.140625" style="89"/>
    <col min="13827" max="13827" width="12.28515625" style="89" customWidth="1"/>
    <col min="13828" max="13828" width="9.140625" style="89"/>
    <col min="13829" max="13829" width="4" style="89" customWidth="1"/>
    <col min="13830" max="14080" width="9.140625" style="89"/>
    <col min="14081" max="14081" width="39.42578125" style="89" customWidth="1"/>
    <col min="14082" max="14082" width="9.140625" style="89"/>
    <col min="14083" max="14083" width="12.28515625" style="89" customWidth="1"/>
    <col min="14084" max="14084" width="9.140625" style="89"/>
    <col min="14085" max="14085" width="4" style="89" customWidth="1"/>
    <col min="14086" max="14336" width="9.140625" style="89"/>
    <col min="14337" max="14337" width="39.42578125" style="89" customWidth="1"/>
    <col min="14338" max="14338" width="9.140625" style="89"/>
    <col min="14339" max="14339" width="12.28515625" style="89" customWidth="1"/>
    <col min="14340" max="14340" width="9.140625" style="89"/>
    <col min="14341" max="14341" width="4" style="89" customWidth="1"/>
    <col min="14342" max="14592" width="9.140625" style="89"/>
    <col min="14593" max="14593" width="39.42578125" style="89" customWidth="1"/>
    <col min="14594" max="14594" width="9.140625" style="89"/>
    <col min="14595" max="14595" width="12.28515625" style="89" customWidth="1"/>
    <col min="14596" max="14596" width="9.140625" style="89"/>
    <col min="14597" max="14597" width="4" style="89" customWidth="1"/>
    <col min="14598" max="14848" width="9.140625" style="89"/>
    <col min="14849" max="14849" width="39.42578125" style="89" customWidth="1"/>
    <col min="14850" max="14850" width="9.140625" style="89"/>
    <col min="14851" max="14851" width="12.28515625" style="89" customWidth="1"/>
    <col min="14852" max="14852" width="9.140625" style="89"/>
    <col min="14853" max="14853" width="4" style="89" customWidth="1"/>
    <col min="14854" max="15104" width="9.140625" style="89"/>
    <col min="15105" max="15105" width="39.42578125" style="89" customWidth="1"/>
    <col min="15106" max="15106" width="9.140625" style="89"/>
    <col min="15107" max="15107" width="12.28515625" style="89" customWidth="1"/>
    <col min="15108" max="15108" width="9.140625" style="89"/>
    <col min="15109" max="15109" width="4" style="89" customWidth="1"/>
    <col min="15110" max="15360" width="9.140625" style="89"/>
    <col min="15361" max="15361" width="39.42578125" style="89" customWidth="1"/>
    <col min="15362" max="15362" width="9.140625" style="89"/>
    <col min="15363" max="15363" width="12.28515625" style="89" customWidth="1"/>
    <col min="15364" max="15364" width="9.140625" style="89"/>
    <col min="15365" max="15365" width="4" style="89" customWidth="1"/>
    <col min="15366" max="15616" width="9.140625" style="89"/>
    <col min="15617" max="15617" width="39.42578125" style="89" customWidth="1"/>
    <col min="15618" max="15618" width="9.140625" style="89"/>
    <col min="15619" max="15619" width="12.28515625" style="89" customWidth="1"/>
    <col min="15620" max="15620" width="9.140625" style="89"/>
    <col min="15621" max="15621" width="4" style="89" customWidth="1"/>
    <col min="15622" max="15872" width="9.140625" style="89"/>
    <col min="15873" max="15873" width="39.42578125" style="89" customWidth="1"/>
    <col min="15874" max="15874" width="9.140625" style="89"/>
    <col min="15875" max="15875" width="12.28515625" style="89" customWidth="1"/>
    <col min="15876" max="15876" width="9.140625" style="89"/>
    <col min="15877" max="15877" width="4" style="89" customWidth="1"/>
    <col min="15878" max="16128" width="9.140625" style="89"/>
    <col min="16129" max="16129" width="39.42578125" style="89" customWidth="1"/>
    <col min="16130" max="16130" width="9.140625" style="89"/>
    <col min="16131" max="16131" width="12.28515625" style="89" customWidth="1"/>
    <col min="16132" max="16132" width="9.140625" style="89"/>
    <col min="16133" max="16133" width="4" style="89" customWidth="1"/>
    <col min="16134" max="16384" width="9.140625" style="89"/>
  </cols>
  <sheetData>
    <row r="1" spans="1:6" ht="15.75" x14ac:dyDescent="0.25">
      <c r="A1" s="74" t="s">
        <v>34</v>
      </c>
      <c r="B1" s="75"/>
      <c r="C1" s="75"/>
      <c r="D1" s="76"/>
    </row>
    <row r="2" spans="1:6" ht="15.75" x14ac:dyDescent="0.25">
      <c r="A2" s="88"/>
      <c r="B2" s="75"/>
      <c r="C2" s="75"/>
      <c r="D2" s="76"/>
    </row>
    <row r="3" spans="1:6" ht="15.75" x14ac:dyDescent="0.25">
      <c r="A3" s="1"/>
      <c r="B3" s="51"/>
      <c r="C3" s="51"/>
      <c r="D3" s="77"/>
    </row>
    <row r="4" spans="1:6" ht="15.75" x14ac:dyDescent="0.25">
      <c r="A4" s="78"/>
      <c r="B4" s="122" t="s">
        <v>35</v>
      </c>
      <c r="C4" s="123"/>
      <c r="D4" s="124"/>
      <c r="F4" s="79" t="s">
        <v>36</v>
      </c>
    </row>
    <row r="5" spans="1:6" x14ac:dyDescent="0.2">
      <c r="A5" s="90"/>
      <c r="B5" s="91" t="s">
        <v>1</v>
      </c>
      <c r="C5" s="92" t="s">
        <v>2</v>
      </c>
      <c r="D5" s="93" t="s">
        <v>37</v>
      </c>
      <c r="F5" s="94" t="s">
        <v>37</v>
      </c>
    </row>
    <row r="6" spans="1:6" x14ac:dyDescent="0.2">
      <c r="A6" s="90"/>
      <c r="B6" s="91"/>
      <c r="C6" s="92"/>
      <c r="D6" s="93" t="s">
        <v>38</v>
      </c>
      <c r="F6" s="94" t="s">
        <v>38</v>
      </c>
    </row>
    <row r="7" spans="1:6" x14ac:dyDescent="0.2">
      <c r="A7" s="90"/>
      <c r="B7" s="91" t="s">
        <v>18</v>
      </c>
      <c r="C7" s="92" t="s">
        <v>18</v>
      </c>
      <c r="D7" s="95" t="s">
        <v>18</v>
      </c>
      <c r="F7" s="96" t="s">
        <v>18</v>
      </c>
    </row>
    <row r="8" spans="1:6" ht="15.75" x14ac:dyDescent="0.25">
      <c r="A8" s="80" t="s">
        <v>39</v>
      </c>
      <c r="B8" s="91"/>
      <c r="C8" s="92"/>
      <c r="D8" s="95"/>
      <c r="F8" s="96"/>
    </row>
    <row r="9" spans="1:6" x14ac:dyDescent="0.2">
      <c r="A9" s="30" t="s">
        <v>40</v>
      </c>
      <c r="B9" s="97">
        <f>'[1]New format Notes'!E6</f>
        <v>7706.1</v>
      </c>
      <c r="C9" s="98">
        <f>'[1]New format Notes'!O6</f>
        <v>5889.0499999999993</v>
      </c>
      <c r="D9" s="99">
        <f>SUM(B9-C9)</f>
        <v>1817.0500000000011</v>
      </c>
      <c r="F9" s="100">
        <v>1683</v>
      </c>
    </row>
    <row r="10" spans="1:6" x14ac:dyDescent="0.2">
      <c r="A10" s="30" t="s">
        <v>41</v>
      </c>
      <c r="B10" s="97">
        <f>'[1]New format Notes'!E7</f>
        <v>7929</v>
      </c>
      <c r="C10" s="98">
        <f>'[1]New format Notes'!O7</f>
        <v>8854.01</v>
      </c>
      <c r="D10" s="99">
        <f>SUM(B10-C10)</f>
        <v>-925.01000000000022</v>
      </c>
      <c r="F10" s="100">
        <v>3360</v>
      </c>
    </row>
    <row r="11" spans="1:6" x14ac:dyDescent="0.2">
      <c r="A11" s="101" t="s">
        <v>42</v>
      </c>
      <c r="B11" s="97">
        <f>'[1]New format Notes'!E8+'[1]New format Notes'!E9</f>
        <v>10100.799999999999</v>
      </c>
      <c r="C11" s="98">
        <f>'[1]New format Notes'!O8+'[1]New format Notes'!O9</f>
        <v>16866.2</v>
      </c>
      <c r="D11" s="99">
        <f>SUM(B11-C11)</f>
        <v>-6765.4000000000015</v>
      </c>
      <c r="F11" s="100">
        <v>-4527</v>
      </c>
    </row>
    <row r="12" spans="1:6" x14ac:dyDescent="0.2">
      <c r="A12" s="81" t="s">
        <v>43</v>
      </c>
      <c r="B12" s="97">
        <f>'[1]New format Notes'!E11</f>
        <v>0</v>
      </c>
      <c r="C12" s="98">
        <f>'[1]New format Notes'!O11</f>
        <v>3271.42</v>
      </c>
      <c r="D12" s="99">
        <f>SUM(B12-C12)</f>
        <v>-3271.42</v>
      </c>
      <c r="F12" s="102">
        <v>-3219</v>
      </c>
    </row>
    <row r="13" spans="1:6" ht="15.75" x14ac:dyDescent="0.25">
      <c r="A13" s="90"/>
      <c r="B13" s="111">
        <f>SUM(B9:B12)</f>
        <v>25735.9</v>
      </c>
      <c r="C13" s="112">
        <f>SUM(C9:C12)</f>
        <v>34880.68</v>
      </c>
      <c r="D13" s="113">
        <f>B13-C13</f>
        <v>-9144.7799999999988</v>
      </c>
      <c r="F13" s="119">
        <f>SUM(F9:F12)</f>
        <v>-2703</v>
      </c>
    </row>
    <row r="14" spans="1:6" x14ac:dyDescent="0.2">
      <c r="A14" s="90"/>
      <c r="B14" s="97"/>
      <c r="C14" s="98"/>
      <c r="D14" s="99"/>
      <c r="F14" s="90"/>
    </row>
    <row r="15" spans="1:6" ht="15.75" x14ac:dyDescent="0.25">
      <c r="A15" s="80" t="s">
        <v>44</v>
      </c>
      <c r="B15" s="82"/>
      <c r="C15" s="83"/>
      <c r="D15" s="84"/>
      <c r="F15" s="90"/>
    </row>
    <row r="16" spans="1:6" x14ac:dyDescent="0.2">
      <c r="A16" s="81" t="s">
        <v>45</v>
      </c>
      <c r="B16" s="97">
        <f>'[1]New format Notes'!E20+'[1]New format Notes'!E24</f>
        <v>15844.4</v>
      </c>
      <c r="C16" s="98">
        <f>'[1]New format Notes'!O20+'[1]New format Notes'!O24</f>
        <v>1515.04</v>
      </c>
      <c r="D16" s="99">
        <f>SUM(B16-C16)</f>
        <v>14329.36</v>
      </c>
      <c r="F16" s="100">
        <v>7874</v>
      </c>
    </row>
    <row r="17" spans="1:8" x14ac:dyDescent="0.2">
      <c r="A17" s="101" t="s">
        <v>46</v>
      </c>
      <c r="B17" s="97">
        <f>'[1]New format Notes'!E21+'[1]New format Notes'!E22</f>
        <v>16493.8</v>
      </c>
      <c r="C17" s="98">
        <f>'[1]New format Notes'!O21+'[1]New format Notes'!O22</f>
        <v>3802.16</v>
      </c>
      <c r="D17" s="99">
        <f>SUM(B17-C17)</f>
        <v>12691.64</v>
      </c>
      <c r="F17" s="100">
        <v>40</v>
      </c>
    </row>
    <row r="18" spans="1:8" x14ac:dyDescent="0.2">
      <c r="A18" s="101" t="s">
        <v>47</v>
      </c>
      <c r="B18" s="98">
        <f>'[1]New format Notes'!E23</f>
        <v>924.1</v>
      </c>
      <c r="C18" s="98">
        <f>'[1]New format Notes'!O23</f>
        <v>129.86000000000001</v>
      </c>
      <c r="D18" s="99">
        <f>SUM(B18-C18)</f>
        <v>794.24</v>
      </c>
      <c r="F18" s="103">
        <v>0</v>
      </c>
    </row>
    <row r="19" spans="1:8" ht="15.75" x14ac:dyDescent="0.25">
      <c r="A19" s="90"/>
      <c r="B19" s="114">
        <f>SUM(B16:B18)</f>
        <v>33262.299999999996</v>
      </c>
      <c r="C19" s="115">
        <f>SUM(C16:C18)</f>
        <v>5447.0599999999995</v>
      </c>
      <c r="D19" s="113">
        <f>SUM(D16:D18)</f>
        <v>27815.24</v>
      </c>
      <c r="F19" s="119">
        <f>SUM(F16:F18)</f>
        <v>7914</v>
      </c>
    </row>
    <row r="20" spans="1:8" x14ac:dyDescent="0.2">
      <c r="A20" s="90"/>
      <c r="B20" s="97"/>
      <c r="C20" s="98"/>
      <c r="D20" s="99"/>
      <c r="F20" s="90"/>
    </row>
    <row r="21" spans="1:8" ht="15.75" x14ac:dyDescent="0.25">
      <c r="A21" s="80" t="s">
        <v>48</v>
      </c>
      <c r="B21" s="82"/>
      <c r="C21" s="83"/>
      <c r="D21" s="84"/>
      <c r="F21" s="90"/>
    </row>
    <row r="22" spans="1:8" x14ac:dyDescent="0.2">
      <c r="A22" s="30" t="s">
        <v>49</v>
      </c>
      <c r="B22" s="85">
        <f>'[1]New format Notes'!E16</f>
        <v>8877.4</v>
      </c>
      <c r="C22" s="86">
        <f>'[1]New format Notes'!O16</f>
        <v>4636.1399999999994</v>
      </c>
      <c r="D22" s="87">
        <f>B22-C22</f>
        <v>4241.26</v>
      </c>
      <c r="F22" s="104">
        <v>6948</v>
      </c>
    </row>
    <row r="23" spans="1:8" x14ac:dyDescent="0.2">
      <c r="A23" s="30" t="s">
        <v>50</v>
      </c>
      <c r="B23" s="105">
        <f>'[1]New format Notes'!E15</f>
        <v>19992.55</v>
      </c>
      <c r="C23" s="106">
        <f>'[1]New format Notes'!O15</f>
        <v>11349.742</v>
      </c>
      <c r="D23" s="107">
        <f>SUM(B23-C23)</f>
        <v>8642.8079999999991</v>
      </c>
      <c r="F23" s="104">
        <v>2341</v>
      </c>
    </row>
    <row r="24" spans="1:8" ht="15.75" x14ac:dyDescent="0.25">
      <c r="A24" s="108"/>
      <c r="B24" s="116">
        <f>SUM(B22:B23)</f>
        <v>28869.949999999997</v>
      </c>
      <c r="C24" s="117">
        <f>SUM(C22:C23)</f>
        <v>15985.882</v>
      </c>
      <c r="D24" s="118">
        <f>SUM(D22:D23)</f>
        <v>12884.067999999999</v>
      </c>
      <c r="F24" s="120">
        <f>SUM(F22:F23)</f>
        <v>9289</v>
      </c>
      <c r="H24" s="121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Costs of Comp.</vt:lpstr>
      <vt:lpstr>Summary</vt:lpstr>
      <vt:lpstr>Sheet3</vt:lpstr>
    </vt:vector>
  </TitlesOfParts>
  <Company>Groundwork North East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Orr</dc:creator>
  <cp:lastModifiedBy>Judith Temperton</cp:lastModifiedBy>
  <cp:lastPrinted>2017-11-08T11:46:07Z</cp:lastPrinted>
  <dcterms:created xsi:type="dcterms:W3CDTF">2017-11-06T21:23:40Z</dcterms:created>
  <dcterms:modified xsi:type="dcterms:W3CDTF">2017-11-08T11:48:01Z</dcterms:modified>
</cp:coreProperties>
</file>