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5192" windowHeight="8448" tabRatio="794" firstSheet="2" activeTab="2"/>
  </bookViews>
  <sheets>
    <sheet name="Athletes (2)" sheetId="1" state="hidden" r:id="rId1"/>
    <sheet name="Male Athletes" sheetId="2" r:id="rId2"/>
    <sheet name="Decathlon" sheetId="3" r:id="rId3"/>
    <sheet name="Chart1" sheetId="4" r:id="rId4"/>
    <sheet name="Men's Results Day 1" sheetId="5" r:id="rId5"/>
    <sheet name="Results Day 2" sheetId="6" r:id="rId6"/>
    <sheet name="Long J" sheetId="7" r:id="rId7"/>
    <sheet name="Shot" sheetId="8" r:id="rId8"/>
    <sheet name="High J" sheetId="9" r:id="rId9"/>
    <sheet name="Discus" sheetId="10" r:id="rId10"/>
    <sheet name="Javelin" sheetId="11" r:id="rId11"/>
    <sheet name="Pole V" sheetId="12" r:id="rId12"/>
  </sheets>
  <definedNames>
    <definedName name="athletes" localSheetId="0">'Athletes (2)'!$B$4:$E$200</definedName>
    <definedName name="athletes">'Male Athletes'!$B$1:$F$71</definedName>
    <definedName name="m100m">'Men''s Results Day 1'!$C$2:$G$45</definedName>
    <definedName name="m1500m">'Results Day 2'!$B$48:$F$82</definedName>
    <definedName name="m400m">'Men''s Results Day 1'!$C$48:$G$88</definedName>
    <definedName name="mdiscus">'Discus'!$F$65:$O$116</definedName>
    <definedName name="mhighj">'High J'!$F$65:$Q$116</definedName>
    <definedName name="mhurdles">'Results Day 2'!$B$2:$F$44</definedName>
    <definedName name="mjavelin">'Javelin'!$F$65:$O$116</definedName>
    <definedName name="mlongj">'Long J'!$F$65:$O$116</definedName>
    <definedName name="mpolev">'Pole V'!$F$65:$Q$116</definedName>
    <definedName name="mshot">'Shot'!$F$65:$O$116</definedName>
    <definedName name="_xlnm.Print_Area" localSheetId="2">'Decathlon'!$A$1:$AS$17</definedName>
    <definedName name="_xlnm.Print_Area" localSheetId="9">'Discus'!$E$1:$AC$62</definedName>
    <definedName name="_xlnm.Print_Area" localSheetId="8">'High J'!$E$1:$AO$62</definedName>
    <definedName name="_xlnm.Print_Area" localSheetId="10">'Javelin'!$E$1:$AC$62</definedName>
    <definedName name="_xlnm.Print_Area" localSheetId="6">'Long J'!$E$1:$AC$62</definedName>
    <definedName name="_xlnm.Print_Area" localSheetId="4">'Men''s Results Day 1'!$A$2:$G$34</definedName>
    <definedName name="_xlnm.Print_Area" localSheetId="11">'Pole V'!$E$1:$AO$62</definedName>
    <definedName name="_xlnm.Print_Area" localSheetId="5">'Results Day 2'!$A$46:$F$75</definedName>
    <definedName name="_xlnm.Print_Area" localSheetId="7">'Shot'!$E$1:$AC$62</definedName>
    <definedName name="_xlnm.Print_Titles" localSheetId="2">'Decathlon'!$A:$C</definedName>
    <definedName name="u17m1500m">'Results Day 2'!$B$48:$F$82</definedName>
    <definedName name="Z_506A936C_9070_4BEB_984B_7BB4E3E4540B_.wvu.Cols" localSheetId="9" hidden="1">'Discus'!$A:$D</definedName>
    <definedName name="Z_506A936C_9070_4BEB_984B_7BB4E3E4540B_.wvu.Cols" localSheetId="8" hidden="1">'High J'!$A:$D,'High J'!$AP:$AP</definedName>
    <definedName name="Z_506A936C_9070_4BEB_984B_7BB4E3E4540B_.wvu.Cols" localSheetId="10" hidden="1">'Javelin'!$A:$D</definedName>
    <definedName name="Z_506A936C_9070_4BEB_984B_7BB4E3E4540B_.wvu.Cols" localSheetId="6" hidden="1">'Long J'!$A:$D</definedName>
    <definedName name="Z_506A936C_9070_4BEB_984B_7BB4E3E4540B_.wvu.Cols" localSheetId="11" hidden="1">'Pole V'!$A:$D,'Pole V'!$AP:$AP</definedName>
    <definedName name="Z_506A936C_9070_4BEB_984B_7BB4E3E4540B_.wvu.Cols" localSheetId="7" hidden="1">'Shot'!$A:$D</definedName>
    <definedName name="Z_506A936C_9070_4BEB_984B_7BB4E3E4540B_.wvu.PrintArea" localSheetId="9" hidden="1">'Discus'!$E$1:$AC$31</definedName>
    <definedName name="Z_506A936C_9070_4BEB_984B_7BB4E3E4540B_.wvu.PrintArea" localSheetId="8" hidden="1">'High J'!$A$1:$AO$62</definedName>
    <definedName name="Z_506A936C_9070_4BEB_984B_7BB4E3E4540B_.wvu.PrintArea" localSheetId="10" hidden="1">'Javelin'!$E$1:$AC$31</definedName>
    <definedName name="Z_506A936C_9070_4BEB_984B_7BB4E3E4540B_.wvu.PrintArea" localSheetId="6" hidden="1">'Long J'!$E$1:$AC$31</definedName>
    <definedName name="Z_506A936C_9070_4BEB_984B_7BB4E3E4540B_.wvu.PrintArea" localSheetId="11" hidden="1">'Pole V'!$A$1:$AO$62</definedName>
    <definedName name="Z_506A936C_9070_4BEB_984B_7BB4E3E4540B_.wvu.PrintArea" localSheetId="7" hidden="1">'Shot'!$E$1:$AC$31</definedName>
    <definedName name="Z_5093EDCE_7D9C_47A0_8FE8_129ABDD7B5B1_.wvu.Cols" localSheetId="9" hidden="1">'Discus'!$A:$D</definedName>
    <definedName name="Z_5093EDCE_7D9C_47A0_8FE8_129ABDD7B5B1_.wvu.Cols" localSheetId="8" hidden="1">'High J'!$A:$D,'High J'!$AP:$AP</definedName>
    <definedName name="Z_5093EDCE_7D9C_47A0_8FE8_129ABDD7B5B1_.wvu.Cols" localSheetId="10" hidden="1">'Javelin'!$A:$D</definedName>
    <definedName name="Z_5093EDCE_7D9C_47A0_8FE8_129ABDD7B5B1_.wvu.Cols" localSheetId="6" hidden="1">'Long J'!$A:$D</definedName>
    <definedName name="Z_5093EDCE_7D9C_47A0_8FE8_129ABDD7B5B1_.wvu.Cols" localSheetId="11" hidden="1">'Pole V'!$A:$D,'Pole V'!$AP:$AP</definedName>
    <definedName name="Z_5093EDCE_7D9C_47A0_8FE8_129ABDD7B5B1_.wvu.Cols" localSheetId="7" hidden="1">'Shot'!$A:$D</definedName>
    <definedName name="Z_5093EDCE_7D9C_47A0_8FE8_129ABDD7B5B1_.wvu.PrintArea" localSheetId="9" hidden="1">'Discus'!$E$1:$AC$31</definedName>
    <definedName name="Z_5093EDCE_7D9C_47A0_8FE8_129ABDD7B5B1_.wvu.PrintArea" localSheetId="8" hidden="1">'High J'!$A$1:$AO$62</definedName>
    <definedName name="Z_5093EDCE_7D9C_47A0_8FE8_129ABDD7B5B1_.wvu.PrintArea" localSheetId="10" hidden="1">'Javelin'!$E$1:$AC$31</definedName>
    <definedName name="Z_5093EDCE_7D9C_47A0_8FE8_129ABDD7B5B1_.wvu.PrintArea" localSheetId="6" hidden="1">'Long J'!$E$1:$AC$31</definedName>
    <definedName name="Z_5093EDCE_7D9C_47A0_8FE8_129ABDD7B5B1_.wvu.PrintArea" localSheetId="11" hidden="1">'Pole V'!$A$1:$AO$62</definedName>
    <definedName name="Z_5093EDCE_7D9C_47A0_8FE8_129ABDD7B5B1_.wvu.PrintArea" localSheetId="7" hidden="1">'Shot'!$E$1:$AC$31</definedName>
    <definedName name="Z_A26E4E7C_07CC_46A8_8D4A_9E6493011CCE_.wvu.Cols" localSheetId="9" hidden="1">'Discus'!$A:$D</definedName>
    <definedName name="Z_A26E4E7C_07CC_46A8_8D4A_9E6493011CCE_.wvu.Cols" localSheetId="8" hidden="1">'High J'!$A:$D,'High J'!$AP:$AP</definedName>
    <definedName name="Z_A26E4E7C_07CC_46A8_8D4A_9E6493011CCE_.wvu.Cols" localSheetId="10" hidden="1">'Javelin'!$A:$D</definedName>
    <definedName name="Z_A26E4E7C_07CC_46A8_8D4A_9E6493011CCE_.wvu.Cols" localSheetId="6" hidden="1">'Long J'!$A:$D</definedName>
    <definedName name="Z_A26E4E7C_07CC_46A8_8D4A_9E6493011CCE_.wvu.Cols" localSheetId="11" hidden="1">'Pole V'!$A:$D,'Pole V'!$AP:$AP</definedName>
    <definedName name="Z_A26E4E7C_07CC_46A8_8D4A_9E6493011CCE_.wvu.Cols" localSheetId="7" hidden="1">'Shot'!$A:$D</definedName>
    <definedName name="Z_A26E4E7C_07CC_46A8_8D4A_9E6493011CCE_.wvu.PrintArea" localSheetId="9" hidden="1">'Discus'!$E$1:$AC$31</definedName>
    <definedName name="Z_A26E4E7C_07CC_46A8_8D4A_9E6493011CCE_.wvu.PrintArea" localSheetId="8" hidden="1">'High J'!$A$1:$AO$62</definedName>
    <definedName name="Z_A26E4E7C_07CC_46A8_8D4A_9E6493011CCE_.wvu.PrintArea" localSheetId="10" hidden="1">'Javelin'!$E$1:$AC$31</definedName>
    <definedName name="Z_A26E4E7C_07CC_46A8_8D4A_9E6493011CCE_.wvu.PrintArea" localSheetId="6" hidden="1">'Long J'!$E$1:$AC$31</definedName>
    <definedName name="Z_A26E4E7C_07CC_46A8_8D4A_9E6493011CCE_.wvu.PrintArea" localSheetId="11" hidden="1">'Pole V'!$A$1:$AO$62</definedName>
    <definedName name="Z_A26E4E7C_07CC_46A8_8D4A_9E6493011CCE_.wvu.PrintArea" localSheetId="7" hidden="1">'Shot'!$E$1:$AC$31</definedName>
    <definedName name="Z_F665F280_5FFE_49BA_A06D_542881AA8580_.wvu.Cols" localSheetId="9" hidden="1">'Discus'!$A:$D,'Discus'!$AD:$AE</definedName>
    <definedName name="Z_F665F280_5FFE_49BA_A06D_542881AA8580_.wvu.Cols" localSheetId="8" hidden="1">'High J'!$A:$C,'High J'!$AP:$AR</definedName>
    <definedName name="Z_F665F280_5FFE_49BA_A06D_542881AA8580_.wvu.Cols" localSheetId="10" hidden="1">'Javelin'!$A:$D,'Javelin'!$AD:$AE</definedName>
    <definedName name="Z_F665F280_5FFE_49BA_A06D_542881AA8580_.wvu.Cols" localSheetId="6" hidden="1">'Long J'!$A:$D,'Long J'!$AD:$AE</definedName>
    <definedName name="Z_F665F280_5FFE_49BA_A06D_542881AA8580_.wvu.Cols" localSheetId="11" hidden="1">'Pole V'!$A:$C,'Pole V'!$AP:$AR</definedName>
    <definedName name="Z_F665F280_5FFE_49BA_A06D_542881AA8580_.wvu.Cols" localSheetId="7" hidden="1">'Shot'!$A:$D,'Shot'!$AD:$AE</definedName>
    <definedName name="Z_F665F280_5FFE_49BA_A06D_542881AA8580_.wvu.PrintArea" localSheetId="9" hidden="1">'Discus'!$E$1:$AC$31</definedName>
    <definedName name="Z_F665F280_5FFE_49BA_A06D_542881AA8580_.wvu.PrintArea" localSheetId="8" hidden="1">'High J'!$E$1:$AO$31</definedName>
    <definedName name="Z_F665F280_5FFE_49BA_A06D_542881AA8580_.wvu.PrintArea" localSheetId="10" hidden="1">'Javelin'!$E$1:$AC$31</definedName>
    <definedName name="Z_F665F280_5FFE_49BA_A06D_542881AA8580_.wvu.PrintArea" localSheetId="6" hidden="1">'Long J'!$E$1:$AC$31</definedName>
    <definedName name="Z_F665F280_5FFE_49BA_A06D_542881AA8580_.wvu.PrintArea" localSheetId="11" hidden="1">'Pole V'!$E$1:$AO$31</definedName>
    <definedName name="Z_F665F280_5FFE_49BA_A06D_542881AA8580_.wvu.PrintArea" localSheetId="7" hidden="1">'Shot'!$E$1:$AC$31</definedName>
  </definedNames>
  <calcPr fullCalcOnLoad="1"/>
</workbook>
</file>

<file path=xl/sharedStrings.xml><?xml version="1.0" encoding="utf-8"?>
<sst xmlns="http://schemas.openxmlformats.org/spreadsheetml/2006/main" count="1484" uniqueCount="443">
  <si>
    <t>Lamara</t>
  </si>
  <si>
    <t>Hill</t>
  </si>
  <si>
    <t>Jamie</t>
  </si>
  <si>
    <t>Courtenay</t>
  </si>
  <si>
    <t>Frances</t>
  </si>
  <si>
    <t>Coldwell</t>
  </si>
  <si>
    <t>Leeds City AC</t>
  </si>
  <si>
    <t>Clifford</t>
  </si>
  <si>
    <t>George</t>
  </si>
  <si>
    <t>Sharp</t>
  </si>
  <si>
    <t>Preston Harriers</t>
  </si>
  <si>
    <t>Katarina</t>
  </si>
  <si>
    <t>Thompson</t>
  </si>
  <si>
    <t>Charlotte</t>
  </si>
  <si>
    <t>Bowling</t>
  </si>
  <si>
    <t>Tom</t>
  </si>
  <si>
    <t>Booth</t>
  </si>
  <si>
    <t>West Cheshire AC</t>
  </si>
  <si>
    <t>Michael</t>
  </si>
  <si>
    <t>Lyness</t>
  </si>
  <si>
    <t>James</t>
  </si>
  <si>
    <t>Grant</t>
  </si>
  <si>
    <t>Sophie</t>
  </si>
  <si>
    <t>Pick</t>
  </si>
  <si>
    <t>Carmarthen Harriers</t>
  </si>
  <si>
    <t>Natasha</t>
  </si>
  <si>
    <t>Stevens</t>
  </si>
  <si>
    <t>City of Stoke AC</t>
  </si>
  <si>
    <t>Kaneesha</t>
  </si>
  <si>
    <t>Johnson</t>
  </si>
  <si>
    <t>Colchester Harriers</t>
  </si>
  <si>
    <t>Bella</t>
  </si>
  <si>
    <t>Hailstone</t>
  </si>
  <si>
    <t>Brighton &amp; Hove AC</t>
  </si>
  <si>
    <t>Daniella</t>
  </si>
  <si>
    <t>Hankins</t>
  </si>
  <si>
    <t>Bedford &amp; County AC</t>
  </si>
  <si>
    <t>Benjamin</t>
  </si>
  <si>
    <t>Gregory</t>
  </si>
  <si>
    <t>Vale of Aylesbury AC</t>
  </si>
  <si>
    <t>Sarah</t>
  </si>
  <si>
    <t>Moore</t>
  </si>
  <si>
    <t>Eastbourne Rovers</t>
  </si>
  <si>
    <t>Nadine</t>
  </si>
  <si>
    <t>Terry</t>
  </si>
  <si>
    <t>Dartford Harriers</t>
  </si>
  <si>
    <t>Lauren</t>
  </si>
  <si>
    <t>Cahill</t>
  </si>
  <si>
    <t>Kelly</t>
  </si>
  <si>
    <t>Bramhald</t>
  </si>
  <si>
    <t>Doncaster AC</t>
  </si>
  <si>
    <t>Christopher</t>
  </si>
  <si>
    <t>Rushton</t>
  </si>
  <si>
    <t>Katy</t>
  </si>
  <si>
    <t>Marchant</t>
  </si>
  <si>
    <t>Amy</t>
  </si>
  <si>
    <t>Sam</t>
  </si>
  <si>
    <t>Sleap</t>
  </si>
  <si>
    <t>Pilling</t>
  </si>
  <si>
    <t>Lewes AC</t>
  </si>
  <si>
    <t>Jack</t>
  </si>
  <si>
    <t>McShane</t>
  </si>
  <si>
    <t>Corby AC</t>
  </si>
  <si>
    <t>Alisha</t>
  </si>
  <si>
    <t>Casement</t>
  </si>
  <si>
    <t>Cresswell</t>
  </si>
  <si>
    <t>Eleanor</t>
  </si>
  <si>
    <t>Mark</t>
  </si>
  <si>
    <t>Fuszard</t>
  </si>
  <si>
    <t>Georgina</t>
  </si>
  <si>
    <t>Gardner Stockley</t>
  </si>
  <si>
    <t>Jemma</t>
  </si>
  <si>
    <t>Abingdon Amblers</t>
  </si>
  <si>
    <t>Katie</t>
  </si>
  <si>
    <t>Jenkinson</t>
  </si>
  <si>
    <t>Lelliott</t>
  </si>
  <si>
    <t>Somerset County</t>
  </si>
  <si>
    <t>Lupton</t>
  </si>
  <si>
    <t>Hannah</t>
  </si>
  <si>
    <t>Eliot</t>
  </si>
  <si>
    <t>Maher</t>
  </si>
  <si>
    <t>Spenborough &amp; Dist AC</t>
  </si>
  <si>
    <t>Carly</t>
  </si>
  <si>
    <t>McCrindle</t>
  </si>
  <si>
    <t>Nithsdale AC</t>
  </si>
  <si>
    <t>Jessica</t>
  </si>
  <si>
    <t>Oliver</t>
  </si>
  <si>
    <t>Poole AC</t>
  </si>
  <si>
    <t>Otung</t>
  </si>
  <si>
    <t>Cardiff AAC</t>
  </si>
  <si>
    <t>Letisha</t>
  </si>
  <si>
    <t>Richardson</t>
  </si>
  <si>
    <t>Jennifer</t>
  </si>
  <si>
    <t>Simmons</t>
  </si>
  <si>
    <t>Victoria</t>
  </si>
  <si>
    <t>Williamson</t>
  </si>
  <si>
    <t>City of Norwich AC</t>
  </si>
  <si>
    <t>Alice</t>
  </si>
  <si>
    <t>Lennox</t>
  </si>
  <si>
    <t>Ffion</t>
  </si>
  <si>
    <t>Rees</t>
  </si>
  <si>
    <t>Sealy</t>
  </si>
  <si>
    <t>Ipswich Harriers</t>
  </si>
  <si>
    <t>Shaun</t>
  </si>
  <si>
    <t>Leigh</t>
  </si>
  <si>
    <t>Miller</t>
  </si>
  <si>
    <t>Adam</t>
  </si>
  <si>
    <t>McBraida</t>
  </si>
  <si>
    <t>Yate AC</t>
  </si>
  <si>
    <t>Gareth</t>
  </si>
  <si>
    <t>Hunt</t>
  </si>
  <si>
    <t>Ryston Runners AC</t>
  </si>
  <si>
    <t>Laura</t>
  </si>
  <si>
    <t>Tempest</t>
  </si>
  <si>
    <t>Timms</t>
  </si>
  <si>
    <t>David</t>
  </si>
  <si>
    <t>Dempsey</t>
  </si>
  <si>
    <t>Rebekah</t>
  </si>
  <si>
    <t>Ingham</t>
  </si>
  <si>
    <t>Jones</t>
  </si>
  <si>
    <t>Nene Valley Harriers</t>
  </si>
  <si>
    <t>Chloe</t>
  </si>
  <si>
    <t>Elphick</t>
  </si>
  <si>
    <t>Rhiannon</t>
  </si>
  <si>
    <t>Shipstone</t>
  </si>
  <si>
    <t>Halesowen C &amp; AC</t>
  </si>
  <si>
    <t>Ross</t>
  </si>
  <si>
    <t>Anthony</t>
  </si>
  <si>
    <t>Robbie</t>
  </si>
  <si>
    <t>Whittingham</t>
  </si>
  <si>
    <t>Yate &amp; District AC</t>
  </si>
  <si>
    <t>Irish</t>
  </si>
  <si>
    <t>Bromsgrove &amp; Redditch AC</t>
  </si>
  <si>
    <t>Max</t>
  </si>
  <si>
    <t>Kaye</t>
  </si>
  <si>
    <t>Holmfirth Harriers</t>
  </si>
  <si>
    <t>Nicholas</t>
  </si>
  <si>
    <t>Stoppard</t>
  </si>
  <si>
    <t>Vernon-Hamilton</t>
  </si>
  <si>
    <t>Gibb</t>
  </si>
  <si>
    <t>Nikki</t>
  </si>
  <si>
    <t>Twine</t>
  </si>
  <si>
    <t>Basildon AC</t>
  </si>
  <si>
    <t>Longhurst</t>
  </si>
  <si>
    <t>Alex</t>
  </si>
  <si>
    <t>Elliot</t>
  </si>
  <si>
    <t>Paul</t>
  </si>
  <si>
    <t>Hayball</t>
  </si>
  <si>
    <t>Bradley</t>
  </si>
  <si>
    <t>Hall</t>
  </si>
  <si>
    <t>Crawley AC</t>
  </si>
  <si>
    <t>Emma</t>
  </si>
  <si>
    <t>Lowry</t>
  </si>
  <si>
    <t>Edinburgh AC</t>
  </si>
  <si>
    <t>Ashley</t>
  </si>
  <si>
    <t>Bryant</t>
  </si>
  <si>
    <t>Dominic</t>
  </si>
  <si>
    <t>Colman</t>
  </si>
  <si>
    <t>Pembrokeshire Harriers</t>
  </si>
  <si>
    <t>Bosworth</t>
  </si>
  <si>
    <t>Amber Valley AC</t>
  </si>
  <si>
    <t>Wilkins</t>
  </si>
  <si>
    <t>Marshall Milton Keynes AC</t>
  </si>
  <si>
    <t>Catherine</t>
  </si>
  <si>
    <t>Goldsmith</t>
  </si>
  <si>
    <t>O'Reily</t>
  </si>
  <si>
    <t>Newport Harriers</t>
  </si>
  <si>
    <t>Meakin</t>
  </si>
  <si>
    <t>Galloway</t>
  </si>
  <si>
    <t>Guest</t>
  </si>
  <si>
    <t>Bridgend AC</t>
  </si>
  <si>
    <t>Malton</t>
  </si>
  <si>
    <t>Chelmsford AC</t>
  </si>
  <si>
    <t>Butler</t>
  </si>
  <si>
    <t>Lancaster &amp; Morecambe AC</t>
  </si>
  <si>
    <t>Chanel</t>
  </si>
  <si>
    <t>Taite</t>
  </si>
  <si>
    <t>Rachael</t>
  </si>
  <si>
    <t>Farthing</t>
  </si>
  <si>
    <t>Rebecca</t>
  </si>
  <si>
    <t>Curtis-Harris</t>
  </si>
  <si>
    <t>Cameron</t>
  </si>
  <si>
    <t>Irwin</t>
  </si>
  <si>
    <t>Sirona</t>
  </si>
  <si>
    <t>Birch</t>
  </si>
  <si>
    <t>Maldwin Harriers</t>
  </si>
  <si>
    <t>Joseph</t>
  </si>
  <si>
    <t>Basquill</t>
  </si>
  <si>
    <t>Ribble Valley AC</t>
  </si>
  <si>
    <t>Davies</t>
  </si>
  <si>
    <t>Gaby</t>
  </si>
  <si>
    <t>Bangay</t>
  </si>
  <si>
    <t>Oakley</t>
  </si>
  <si>
    <t>Jazmin</t>
  </si>
  <si>
    <t>Sawyers</t>
  </si>
  <si>
    <t>Burrows</t>
  </si>
  <si>
    <t>Lucy</t>
  </si>
  <si>
    <t>Hodgson</t>
  </si>
  <si>
    <t>City of Sheffield AC</t>
  </si>
  <si>
    <t>Lois</t>
  </si>
  <si>
    <t>Earl</t>
  </si>
  <si>
    <t>Kingston Upon Hull AC</t>
  </si>
  <si>
    <t>Jake</t>
  </si>
  <si>
    <t>Domingo</t>
  </si>
  <si>
    <t>OWLS</t>
  </si>
  <si>
    <t>Matthew</t>
  </si>
  <si>
    <t>Wright</t>
  </si>
  <si>
    <t>Kendal AAC</t>
  </si>
  <si>
    <t>Smith</t>
  </si>
  <si>
    <t>Peterborough AC</t>
  </si>
  <si>
    <t>Jacob</t>
  </si>
  <si>
    <t>Gardiner</t>
  </si>
  <si>
    <t>Gardner</t>
  </si>
  <si>
    <t>Andrew</t>
  </si>
  <si>
    <t>Jordan</t>
  </si>
  <si>
    <t>Walker-Shepherd</t>
  </si>
  <si>
    <t>Bristol &amp; West</t>
  </si>
  <si>
    <t>Daniel</t>
  </si>
  <si>
    <t>Needham</t>
  </si>
  <si>
    <t>Wigan Harriers</t>
  </si>
  <si>
    <t>Josh</t>
  </si>
  <si>
    <t>Edgar</t>
  </si>
  <si>
    <t>Macclesfield Harriers</t>
  </si>
  <si>
    <t>Philippa</t>
  </si>
  <si>
    <t>Brett</t>
  </si>
  <si>
    <t>Sian</t>
  </si>
  <si>
    <t>Swanson</t>
  </si>
  <si>
    <t>Maldwyn Harriers</t>
  </si>
  <si>
    <t>Sale Harriers Manchester</t>
  </si>
  <si>
    <t>Cheltenham &amp; County H</t>
  </si>
  <si>
    <t>Wolverhampton &amp; Bilston AC</t>
  </si>
  <si>
    <t>Kidderminster &amp; Stourport</t>
  </si>
  <si>
    <t>Blackheath &amp; Bromley AC</t>
  </si>
  <si>
    <t>Deeside AAC</t>
  </si>
  <si>
    <t>Rugby &amp; Northampton AC</t>
  </si>
  <si>
    <t>Windsor, Slough, Eton &amp; H AC</t>
  </si>
  <si>
    <t>Liverpool Harriers &amp; AC</t>
  </si>
  <si>
    <t>Newquay &amp; Par AC</t>
  </si>
  <si>
    <t>Stevenage &amp; North Herts AC</t>
  </si>
  <si>
    <t>Kendal AC</t>
  </si>
  <si>
    <t>Basingstoke &amp; Mid Hants AC</t>
  </si>
  <si>
    <t>Crewe &amp; Nantwich AC</t>
  </si>
  <si>
    <t>Sutton in Ashfield AC</t>
  </si>
  <si>
    <t>Wrexham AC</t>
  </si>
  <si>
    <t>Blackpool &amp; Fylde AC</t>
  </si>
  <si>
    <t>Longwood AC</t>
  </si>
  <si>
    <t>Yeovil Olympiads</t>
  </si>
  <si>
    <t>Shaftesbury Barnet H</t>
  </si>
  <si>
    <t>Huntingdonshire AC</t>
  </si>
  <si>
    <t xml:space="preserve">Darlington AC </t>
  </si>
  <si>
    <t>Pudsey &amp; Bramley AC</t>
  </si>
  <si>
    <t>Basingstoke Mid Hants AC</t>
  </si>
  <si>
    <t>Woodford Green &amp; Essex L AC</t>
  </si>
  <si>
    <t>Megan</t>
  </si>
  <si>
    <t>Searson</t>
  </si>
  <si>
    <t>Blackburn Harriers</t>
  </si>
  <si>
    <t>UNDER 17 MEN'S DECATHLON</t>
  </si>
  <si>
    <t>UNDER 15 GIRL'S PENTATHLON</t>
  </si>
  <si>
    <t>UNDER 15 BOY'S PENTATHLON</t>
  </si>
  <si>
    <t>UNDER 17 WOMEN'S HEPTATHLON</t>
  </si>
  <si>
    <t>John</t>
  </si>
  <si>
    <t>Mc Cafferty</t>
  </si>
  <si>
    <t>Irvine</t>
  </si>
  <si>
    <t>Macclesfield</t>
  </si>
  <si>
    <t>Sara</t>
  </si>
  <si>
    <t>Katherine</t>
  </si>
  <si>
    <t>Thornton</t>
  </si>
  <si>
    <t>Deo</t>
  </si>
  <si>
    <t>Milandu</t>
  </si>
  <si>
    <t>Dixon</t>
  </si>
  <si>
    <t>Gracie</t>
  </si>
  <si>
    <t>Coventry Godiva</t>
  </si>
  <si>
    <t>100m</t>
  </si>
  <si>
    <t>Long Jump</t>
  </si>
  <si>
    <t>Shot</t>
  </si>
  <si>
    <t>High Jump</t>
  </si>
  <si>
    <t>400m</t>
  </si>
  <si>
    <t>Posn</t>
  </si>
  <si>
    <t>Perf</t>
  </si>
  <si>
    <t>Points</t>
  </si>
  <si>
    <t>Cum.</t>
  </si>
  <si>
    <t>Rank</t>
  </si>
  <si>
    <t>Bib</t>
  </si>
  <si>
    <t>Athlete</t>
  </si>
  <si>
    <t>Club</t>
  </si>
  <si>
    <t>Wind =</t>
  </si>
  <si>
    <t>Validation</t>
  </si>
  <si>
    <t>Discus</t>
  </si>
  <si>
    <t>Pole Vault</t>
  </si>
  <si>
    <t>Javelin</t>
  </si>
  <si>
    <t>1500m</t>
  </si>
  <si>
    <t>B/fwd</t>
  </si>
  <si>
    <t>Day 1</t>
  </si>
  <si>
    <t xml:space="preserve">DATE </t>
  </si>
  <si>
    <t>EVENT</t>
  </si>
  <si>
    <t>TIME</t>
  </si>
  <si>
    <t>Order</t>
  </si>
  <si>
    <t>No</t>
  </si>
  <si>
    <t>NAME</t>
  </si>
  <si>
    <t>CLUB</t>
  </si>
  <si>
    <t>1st Trial</t>
  </si>
  <si>
    <t>2nd Trial</t>
  </si>
  <si>
    <t>3rd Trial</t>
  </si>
  <si>
    <t>Best of 3</t>
  </si>
  <si>
    <t>Position after
3 Trials</t>
  </si>
  <si>
    <t>4th Trial</t>
  </si>
  <si>
    <t>5th Trial</t>
  </si>
  <si>
    <t>6th Trial</t>
  </si>
  <si>
    <t>Best of All</t>
  </si>
  <si>
    <t>Final
Positionn</t>
  </si>
  <si>
    <t>A</t>
  </si>
  <si>
    <t>B</t>
  </si>
  <si>
    <t>Metres</t>
  </si>
  <si>
    <t>Best 3</t>
  </si>
  <si>
    <t>Best 6</t>
  </si>
  <si>
    <r>
      <t>MEETING</t>
    </r>
    <r>
      <rPr>
        <sz val="10"/>
        <rFont val="Abadi MT Condensed Light"/>
        <family val="2"/>
      </rPr>
      <t xml:space="preserve"> </t>
    </r>
  </si>
  <si>
    <r>
      <t>VENUE</t>
    </r>
    <r>
      <rPr>
        <sz val="10"/>
        <rFont val="Abadi MT Condensed Light"/>
        <family val="2"/>
      </rPr>
      <t xml:space="preserve"> </t>
    </r>
  </si>
  <si>
    <t>ENGLAND ATHLETICS: DISTANCE CARD - COMBINED EVENTS</t>
  </si>
  <si>
    <t>Signatures</t>
  </si>
  <si>
    <t>Judges' Signatures</t>
  </si>
  <si>
    <t>Referee's Signature</t>
  </si>
  <si>
    <t>Trials at
Ht Cleared</t>
  </si>
  <si>
    <t>Total 
Failures</t>
  </si>
  <si>
    <t>Total
Trials</t>
  </si>
  <si>
    <t>Tie</t>
  </si>
  <si>
    <t>Best</t>
  </si>
  <si>
    <t>Final P</t>
  </si>
  <si>
    <t/>
  </si>
  <si>
    <t>ENGLAND ATHLETICS: HEIGHT CARD - COMBINED EVENTS</t>
  </si>
  <si>
    <t>Terr</t>
  </si>
  <si>
    <t>Scotland</t>
  </si>
  <si>
    <t>Wales</t>
  </si>
  <si>
    <t>Craig</t>
  </si>
  <si>
    <t>Ben</t>
  </si>
  <si>
    <t>Decathlon</t>
  </si>
  <si>
    <t>Long Jump Men Pool A</t>
  </si>
  <si>
    <t>Long Jump Men Pool B</t>
  </si>
  <si>
    <t>Shot Put Men Pool A</t>
  </si>
  <si>
    <t>High Jump Men Pool A</t>
  </si>
  <si>
    <t>High Jump Men Pool B</t>
  </si>
  <si>
    <t>Pole Vault Men Pool A</t>
  </si>
  <si>
    <t>Pole Vault Men Pool B</t>
  </si>
  <si>
    <t>Javelin Men Pool B</t>
  </si>
  <si>
    <t>Javelin Men Pool A</t>
  </si>
  <si>
    <t>Discus Men Pool B</t>
  </si>
  <si>
    <t>Shot Put Men Pool B</t>
  </si>
  <si>
    <t>100m/110m Hurdles</t>
  </si>
  <si>
    <t>Windsor Slough Eton &amp; Hounslow</t>
  </si>
  <si>
    <t>U20 Men</t>
  </si>
  <si>
    <t>Vale Of Aylesbury AC</t>
  </si>
  <si>
    <t>Worrall</t>
  </si>
  <si>
    <t>Derby AC</t>
  </si>
  <si>
    <t>Northern</t>
  </si>
  <si>
    <t>Leeds City</t>
  </si>
  <si>
    <t>Holden</t>
  </si>
  <si>
    <t>Mcshane</t>
  </si>
  <si>
    <t>Corby A.C</t>
  </si>
  <si>
    <t>Midlands</t>
  </si>
  <si>
    <t>O'Donnell</t>
  </si>
  <si>
    <t>Bolton United Harriers</t>
  </si>
  <si>
    <t>Robinson</t>
  </si>
  <si>
    <t>Sebastian</t>
  </si>
  <si>
    <t>Rodger</t>
  </si>
  <si>
    <t>Eastbourne</t>
  </si>
  <si>
    <t>Will</t>
  </si>
  <si>
    <t>Lambourne</t>
  </si>
  <si>
    <t>Milton Keynes</t>
  </si>
  <si>
    <t>Sleigh</t>
  </si>
  <si>
    <t>Lewis</t>
  </si>
  <si>
    <t>Stead</t>
  </si>
  <si>
    <t>Unknown</t>
  </si>
  <si>
    <t>Basingstoke Mid Hants</t>
  </si>
  <si>
    <t>Mcewan</t>
  </si>
  <si>
    <t>Whitemoss Aac</t>
  </si>
  <si>
    <t>Sweeney</t>
  </si>
  <si>
    <t>Liverpool Harriers</t>
  </si>
  <si>
    <t>Liam</t>
  </si>
  <si>
    <t>Holiday</t>
  </si>
  <si>
    <t>Longwood Harriers</t>
  </si>
  <si>
    <t>Kendal</t>
  </si>
  <si>
    <t>U20 Men's 100m - Race 1</t>
  </si>
  <si>
    <t>U20 Men's 100m - Race 2</t>
  </si>
  <si>
    <t>U20 Men's 100m - Race 3</t>
  </si>
  <si>
    <t>U20 Men's 100m - Race 4</t>
  </si>
  <si>
    <t>U20 Men's 400m - Race 1</t>
  </si>
  <si>
    <t>U20 Men's 400m - Race 2</t>
  </si>
  <si>
    <t>U20 Men's 400m - Race 3</t>
  </si>
  <si>
    <t xml:space="preserve">U20 Men's Combined Events </t>
  </si>
  <si>
    <t>Birmingham Alexander Stadium</t>
  </si>
  <si>
    <t>Wind =+1.0</t>
  </si>
  <si>
    <t>Wind =+2.5</t>
  </si>
  <si>
    <t>Wind =-0.5</t>
  </si>
  <si>
    <t>NJ</t>
  </si>
  <si>
    <t>+2.4</t>
  </si>
  <si>
    <t>+1.8</t>
  </si>
  <si>
    <t>+2.1</t>
  </si>
  <si>
    <t>+2.2</t>
  </si>
  <si>
    <t>+1.5</t>
  </si>
  <si>
    <t>+2.0</t>
  </si>
  <si>
    <t>+1.6</t>
  </si>
  <si>
    <t>+3.2</t>
  </si>
  <si>
    <t>+1.4</t>
  </si>
  <si>
    <t>+2.9</t>
  </si>
  <si>
    <t>+1.3</t>
  </si>
  <si>
    <t>+2.3</t>
  </si>
  <si>
    <t>+2.5</t>
  </si>
  <si>
    <t>+1.9</t>
  </si>
  <si>
    <t>+1.2</t>
  </si>
  <si>
    <t>+0.7</t>
  </si>
  <si>
    <t>+2.6</t>
  </si>
  <si>
    <t>+1.7</t>
  </si>
  <si>
    <t>+0.3</t>
  </si>
  <si>
    <t>+1.0</t>
  </si>
  <si>
    <t>+2.7</t>
  </si>
  <si>
    <t>+0.8</t>
  </si>
  <si>
    <t>+3.0</t>
  </si>
  <si>
    <t>+0.6</t>
  </si>
  <si>
    <t>NP</t>
  </si>
  <si>
    <t>P</t>
  </si>
  <si>
    <t>o</t>
  </si>
  <si>
    <t>xxx</t>
  </si>
  <si>
    <t>xo</t>
  </si>
  <si>
    <t>xxo</t>
  </si>
  <si>
    <t>x</t>
  </si>
  <si>
    <t>N/A</t>
  </si>
  <si>
    <t>U20 Men's 400m - Race 4</t>
  </si>
  <si>
    <t>U20 Men's 110m Hurdles - Race 1</t>
  </si>
  <si>
    <t>U20 Men's 110m Hurdles - Race 2</t>
  </si>
  <si>
    <t>U20 Men's 110m Hurdles - Race 3</t>
  </si>
  <si>
    <t>U20 Men's 1500m - Race 1</t>
  </si>
  <si>
    <t>U20 Men's 1500m - Race 2</t>
  </si>
  <si>
    <t>Seconds</t>
  </si>
  <si>
    <t>England Combined Events Championship[s</t>
  </si>
  <si>
    <t>Birmingham Alexander</t>
  </si>
  <si>
    <t>England Athletics Combined Events</t>
  </si>
  <si>
    <t xml:space="preserve"> U20 Men's 100m Hurdles - Race 4</t>
  </si>
  <si>
    <t>Wind =+0.8</t>
  </si>
  <si>
    <t>NT</t>
  </si>
  <si>
    <t>31,02</t>
  </si>
  <si>
    <t>NHC</t>
  </si>
  <si>
    <t>p</t>
  </si>
  <si>
    <t>xx</t>
  </si>
  <si>
    <t xml:space="preserve"> 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</si>
</sst>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mm:ss.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dd\,\ mmmm\ dd\,\ yyyy"/>
    <numFmt numFmtId="175" formatCode="0.000"/>
    <numFmt numFmtId="176" formatCode="0.0000"/>
    <numFmt numFmtId="177" formatCode="0.00000"/>
    <numFmt numFmtId="178" formatCode="0.0"/>
    <numFmt numFmtId="179" formatCode="[$-809]dd\ mmmm\ yyyy"/>
    <numFmt numFmtId="180" formatCode="[$-809]d\ mmmm\ yyyy;@"/>
    <numFmt numFmtId="181" formatCode="[$-F800]dddd\,\ mmmm\ dd\,\ yyyy"/>
    <numFmt numFmtId="182" formatCode="&quot;£&quot;#,##0_);\(&quot;£&quot;#,##0\)"/>
    <numFmt numFmtId="183" formatCode="&quot;£&quot;#,##0_);[Red]\(&quot;£&quot;#,##0\)"/>
    <numFmt numFmtId="184" formatCode="&quot;£&quot;#,##0.00_);\(&quot;£&quot;#,##0.00\)"/>
    <numFmt numFmtId="185" formatCode="&quot;£&quot;#,##0.00_);[Red]\(&quot;£&quot;#,##0.00\)"/>
    <numFmt numFmtId="186" formatCode="_(&quot;£&quot;* #,##0_);_(&quot;£&quot;* \(#,##0\);_(&quot;£&quot;* &quot;-&quot;_);_(@_)"/>
    <numFmt numFmtId="187" formatCode="_(&quot;£&quot;* #,##0.00_);_(&quot;£&quot;* \(#,##0.00\);_(&quot;£&quot;* &quot;-&quot;??_);_(@_)"/>
    <numFmt numFmtId="188" formatCode="#,##0.00_ ;[Red]\-#,##0.00\ "/>
    <numFmt numFmtId="189" formatCode="h:mm"/>
    <numFmt numFmtId="190" formatCode="#,##0.0_ ;[Red]\-#,##0.0\ "/>
    <numFmt numFmtId="191" formatCode="00"/>
    <numFmt numFmtId="192" formatCode="0.00_ ;[Red]\-0.00\ "/>
    <numFmt numFmtId="193" formatCode="#,##0.0"/>
    <numFmt numFmtId="194" formatCode="dddd\,\ mmmm\ dd\ yyyy"/>
    <numFmt numFmtId="195" formatCode="[$-409]h:mm:ss\ AM/PM;@"/>
    <numFmt numFmtId="196" formatCode="hh:mm:ss;@"/>
    <numFmt numFmtId="197" formatCode="#,##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 ;[Red]\-0\ "/>
    <numFmt numFmtId="203" formatCode="0.0_ ;[Red]\-0.0\ "/>
    <numFmt numFmtId="204" formatCode="0.000_ ;[Red]\-0.000\ "/>
    <numFmt numFmtId="205" formatCode="0.0000_ ;[Red]\-0.0000\ "/>
    <numFmt numFmtId="206" formatCode="0.00000_ ;[Red]\-0.00000\ "/>
    <numFmt numFmtId="207" formatCode="0.000000_ ;[Red]\-0.000000\ "/>
    <numFmt numFmtId="208" formatCode="0.0000000_ ;[Red]\-0.0000000\ "/>
    <numFmt numFmtId="209" formatCode="yyyy"/>
    <numFmt numFmtId="210" formatCode="[$-F400]h:mm:ss\ AM/PM"/>
    <numFmt numFmtId="211" formatCode="[$-F400]h:mm\ AM/PM"/>
    <numFmt numFmtId="212" formatCode="mmm\-yyyy"/>
    <numFmt numFmtId="213" formatCode="dddd\ dd/mm/yyyy"/>
    <numFmt numFmtId="214" formatCode="#,##0_ ;[Red]\-#,##0\ "/>
  </numFmts>
  <fonts count="60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Abadi MT Condensed Light"/>
      <family val="2"/>
    </font>
    <font>
      <sz val="8"/>
      <name val="Abadi MT Condensed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badi MT Condensed Light"/>
      <family val="2"/>
    </font>
    <font>
      <i/>
      <sz val="10"/>
      <name val="Abadi MT Condensed Light"/>
      <family val="2"/>
    </font>
    <font>
      <sz val="16"/>
      <name val="Abadi MT Condensed Light"/>
      <family val="2"/>
    </font>
    <font>
      <sz val="7"/>
      <name val="Abadi MT Condensed Light"/>
      <family val="2"/>
    </font>
    <font>
      <sz val="9"/>
      <name val="Abadi MT Condensed Light"/>
      <family val="2"/>
    </font>
    <font>
      <i/>
      <sz val="8"/>
      <color indexed="10"/>
      <name val="Abadi MT Condensed Light"/>
      <family val="2"/>
    </font>
    <font>
      <b/>
      <sz val="9"/>
      <name val="Abadi MT Condensed Light"/>
      <family val="2"/>
    </font>
    <font>
      <sz val="8"/>
      <color indexed="10"/>
      <name val="Abadi MT Condensed Light"/>
      <family val="2"/>
    </font>
    <font>
      <sz val="9"/>
      <color indexed="8"/>
      <name val="Calibri"/>
      <family val="2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9.2"/>
      <color indexed="8"/>
      <name val="Arial"/>
      <family val="0"/>
    </font>
    <font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43" fillId="2" borderId="0" applyNumberFormat="0" applyBorder="0" applyAlignment="0" applyProtection="0"/>
    <xf numFmtId="0" fontId="10" fillId="3" borderId="0" applyNumberFormat="0" applyBorder="0" applyAlignment="0" applyProtection="0"/>
    <xf numFmtId="0" fontId="43" fillId="3" borderId="0" applyNumberFormat="0" applyBorder="0" applyAlignment="0" applyProtection="0"/>
    <xf numFmtId="0" fontId="10" fillId="4" borderId="0" applyNumberFormat="0" applyBorder="0" applyAlignment="0" applyProtection="0"/>
    <xf numFmtId="0" fontId="43" fillId="4" borderId="0" applyNumberFormat="0" applyBorder="0" applyAlignment="0" applyProtection="0"/>
    <xf numFmtId="0" fontId="10" fillId="5" borderId="0" applyNumberFormat="0" applyBorder="0" applyAlignment="0" applyProtection="0"/>
    <xf numFmtId="0" fontId="43" fillId="5" borderId="0" applyNumberFormat="0" applyBorder="0" applyAlignment="0" applyProtection="0"/>
    <xf numFmtId="0" fontId="10" fillId="6" borderId="0" applyNumberFormat="0" applyBorder="0" applyAlignment="0" applyProtection="0"/>
    <xf numFmtId="0" fontId="43" fillId="7" borderId="0" applyNumberFormat="0" applyBorder="0" applyAlignment="0" applyProtection="0"/>
    <xf numFmtId="0" fontId="10" fillId="8" borderId="0" applyNumberFormat="0" applyBorder="0" applyAlignment="0" applyProtection="0"/>
    <xf numFmtId="0" fontId="43" fillId="9" borderId="0" applyNumberFormat="0" applyBorder="0" applyAlignment="0" applyProtection="0"/>
    <xf numFmtId="0" fontId="10" fillId="10" borderId="0" applyNumberFormat="0" applyBorder="0" applyAlignment="0" applyProtection="0"/>
    <xf numFmtId="0" fontId="43" fillId="11" borderId="0" applyNumberFormat="0" applyBorder="0" applyAlignment="0" applyProtection="0"/>
    <xf numFmtId="0" fontId="10" fillId="12" borderId="0" applyNumberFormat="0" applyBorder="0" applyAlignment="0" applyProtection="0"/>
    <xf numFmtId="0" fontId="43" fillId="13" borderId="0" applyNumberFormat="0" applyBorder="0" applyAlignment="0" applyProtection="0"/>
    <xf numFmtId="0" fontId="10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5" borderId="0" applyNumberFormat="0" applyBorder="0" applyAlignment="0" applyProtection="0"/>
    <xf numFmtId="0" fontId="43" fillId="15" borderId="0" applyNumberFormat="0" applyBorder="0" applyAlignment="0" applyProtection="0"/>
    <xf numFmtId="0" fontId="10" fillId="10" borderId="0" applyNumberFormat="0" applyBorder="0" applyAlignment="0" applyProtection="0"/>
    <xf numFmtId="0" fontId="43" fillId="16" borderId="0" applyNumberFormat="0" applyBorder="0" applyAlignment="0" applyProtection="0"/>
    <xf numFmtId="0" fontId="10" fillId="17" borderId="0" applyNumberFormat="0" applyBorder="0" applyAlignment="0" applyProtection="0"/>
    <xf numFmtId="0" fontId="43" fillId="18" borderId="0" applyNumberFormat="0" applyBorder="0" applyAlignment="0" applyProtection="0"/>
    <xf numFmtId="0" fontId="11" fillId="19" borderId="0" applyNumberFormat="0" applyBorder="0" applyAlignment="0" applyProtection="0"/>
    <xf numFmtId="0" fontId="44" fillId="20" borderId="0" applyNumberFormat="0" applyBorder="0" applyAlignment="0" applyProtection="0"/>
    <xf numFmtId="0" fontId="11" fillId="12" borderId="0" applyNumberFormat="0" applyBorder="0" applyAlignment="0" applyProtection="0"/>
    <xf numFmtId="0" fontId="44" fillId="21" borderId="0" applyNumberFormat="0" applyBorder="0" applyAlignment="0" applyProtection="0"/>
    <xf numFmtId="0" fontId="11" fillId="14" borderId="0" applyNumberFormat="0" applyBorder="0" applyAlignment="0" applyProtection="0"/>
    <xf numFmtId="0" fontId="44" fillId="14" borderId="0" applyNumberFormat="0" applyBorder="0" applyAlignment="0" applyProtection="0"/>
    <xf numFmtId="0" fontId="11" fillId="22" borderId="0" applyNumberFormat="0" applyBorder="0" applyAlignment="0" applyProtection="0"/>
    <xf numFmtId="0" fontId="44" fillId="22" borderId="0" applyNumberFormat="0" applyBorder="0" applyAlignment="0" applyProtection="0"/>
    <xf numFmtId="0" fontId="11" fillId="23" borderId="0" applyNumberFormat="0" applyBorder="0" applyAlignment="0" applyProtection="0"/>
    <xf numFmtId="0" fontId="44" fillId="24" borderId="0" applyNumberFormat="0" applyBorder="0" applyAlignment="0" applyProtection="0"/>
    <xf numFmtId="0" fontId="11" fillId="25" borderId="0" applyNumberFormat="0" applyBorder="0" applyAlignment="0" applyProtection="0"/>
    <xf numFmtId="0" fontId="44" fillId="25" borderId="0" applyNumberFormat="0" applyBorder="0" applyAlignment="0" applyProtection="0"/>
    <xf numFmtId="0" fontId="11" fillId="26" borderId="0" applyNumberFormat="0" applyBorder="0" applyAlignment="0" applyProtection="0"/>
    <xf numFmtId="0" fontId="44" fillId="27" borderId="0" applyNumberFormat="0" applyBorder="0" applyAlignment="0" applyProtection="0"/>
    <xf numFmtId="0" fontId="11" fillId="28" borderId="0" applyNumberFormat="0" applyBorder="0" applyAlignment="0" applyProtection="0"/>
    <xf numFmtId="0" fontId="44" fillId="29" borderId="0" applyNumberFormat="0" applyBorder="0" applyAlignment="0" applyProtection="0"/>
    <xf numFmtId="0" fontId="11" fillId="30" borderId="0" applyNumberFormat="0" applyBorder="0" applyAlignment="0" applyProtection="0"/>
    <xf numFmtId="0" fontId="44" fillId="31" borderId="0" applyNumberFormat="0" applyBorder="0" applyAlignment="0" applyProtection="0"/>
    <xf numFmtId="0" fontId="11" fillId="22" borderId="0" applyNumberFormat="0" applyBorder="0" applyAlignment="0" applyProtection="0"/>
    <xf numFmtId="0" fontId="44" fillId="32" borderId="0" applyNumberFormat="0" applyBorder="0" applyAlignment="0" applyProtection="0"/>
    <xf numFmtId="0" fontId="11" fillId="23" borderId="0" applyNumberFormat="0" applyBorder="0" applyAlignment="0" applyProtection="0"/>
    <xf numFmtId="0" fontId="44" fillId="33" borderId="0" applyNumberFormat="0" applyBorder="0" applyAlignment="0" applyProtection="0"/>
    <xf numFmtId="0" fontId="11" fillId="34" borderId="0" applyNumberFormat="0" applyBorder="0" applyAlignment="0" applyProtection="0"/>
    <xf numFmtId="0" fontId="44" fillId="35" borderId="0" applyNumberFormat="0" applyBorder="0" applyAlignment="0" applyProtection="0"/>
    <xf numFmtId="0" fontId="12" fillId="3" borderId="0" applyNumberFormat="0" applyBorder="0" applyAlignment="0" applyProtection="0"/>
    <xf numFmtId="0" fontId="45" fillId="36" borderId="0" applyNumberFormat="0" applyBorder="0" applyAlignment="0" applyProtection="0"/>
    <xf numFmtId="0" fontId="13" fillId="37" borderId="1" applyNumberFormat="0" applyAlignment="0" applyProtection="0"/>
    <xf numFmtId="0" fontId="46" fillId="38" borderId="2" applyNumberFormat="0" applyAlignment="0" applyProtection="0"/>
    <xf numFmtId="0" fontId="14" fillId="39" borderId="3" applyNumberFormat="0" applyAlignment="0" applyProtection="0"/>
    <xf numFmtId="0" fontId="47" fillId="4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9" fillId="41" borderId="0" applyNumberFormat="0" applyBorder="0" applyAlignment="0" applyProtection="0"/>
    <xf numFmtId="0" fontId="19" fillId="0" borderId="5" applyNumberFormat="0" applyFill="0" applyAlignment="0" applyProtection="0"/>
    <xf numFmtId="0" fontId="50" fillId="0" borderId="6" applyNumberFormat="0" applyFill="0" applyAlignment="0" applyProtection="0"/>
    <xf numFmtId="0" fontId="20" fillId="0" borderId="7" applyNumberFormat="0" applyFill="0" applyAlignment="0" applyProtection="0"/>
    <xf numFmtId="0" fontId="51" fillId="0" borderId="8" applyNumberFormat="0" applyFill="0" applyAlignment="0" applyProtection="0"/>
    <xf numFmtId="0" fontId="21" fillId="0" borderId="9" applyNumberFormat="0" applyFill="0" applyAlignment="0" applyProtection="0"/>
    <xf numFmtId="0" fontId="52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8" borderId="1" applyNumberFormat="0" applyAlignment="0" applyProtection="0"/>
    <xf numFmtId="0" fontId="53" fillId="42" borderId="2" applyNumberFormat="0" applyAlignment="0" applyProtection="0"/>
    <xf numFmtId="0" fontId="23" fillId="0" borderId="11" applyNumberFormat="0" applyFill="0" applyAlignment="0" applyProtection="0"/>
    <xf numFmtId="0" fontId="54" fillId="0" borderId="12" applyNumberFormat="0" applyFill="0" applyAlignment="0" applyProtection="0"/>
    <xf numFmtId="0" fontId="24" fillId="43" borderId="0" applyNumberFormat="0" applyBorder="0" applyAlignment="0" applyProtection="0"/>
    <xf numFmtId="0" fontId="55" fillId="44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45" borderId="13" applyNumberFormat="0" applyFont="0" applyAlignment="0" applyProtection="0"/>
    <xf numFmtId="0" fontId="10" fillId="46" borderId="14" applyNumberFormat="0" applyFont="0" applyAlignment="0" applyProtection="0"/>
    <xf numFmtId="0" fontId="26" fillId="37" borderId="15" applyNumberFormat="0" applyAlignment="0" applyProtection="0"/>
    <xf numFmtId="0" fontId="56" fillId="38" borderId="16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58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19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8" fillId="0" borderId="0" xfId="96" applyFont="1" applyFill="1" applyBorder="1" applyAlignment="1" applyProtection="1">
      <alignment horizontal="center"/>
      <protection hidden="1"/>
    </xf>
    <xf numFmtId="0" fontId="8" fillId="0" borderId="0" xfId="96" applyFont="1" applyFill="1" applyBorder="1" applyProtection="1">
      <alignment/>
      <protection hidden="1"/>
    </xf>
    <xf numFmtId="1" fontId="8" fillId="0" borderId="0" xfId="96" applyNumberFormat="1" applyFont="1" applyFill="1" applyBorder="1" applyAlignment="1" applyProtection="1">
      <alignment horizontal="center"/>
      <protection hidden="1"/>
    </xf>
    <xf numFmtId="0" fontId="9" fillId="0" borderId="0" xfId="95" applyNumberFormat="1" applyFont="1" applyFill="1" applyBorder="1" applyAlignment="1" applyProtection="1">
      <alignment horizontal="center" vertical="center"/>
      <protection hidden="1"/>
    </xf>
    <xf numFmtId="0" fontId="8" fillId="0" borderId="0" xfId="96" applyFont="1" applyFill="1" applyProtection="1">
      <alignment/>
      <protection hidden="1"/>
    </xf>
    <xf numFmtId="0" fontId="34" fillId="0" borderId="20" xfId="96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/>
      <protection/>
    </xf>
    <xf numFmtId="1" fontId="34" fillId="0" borderId="21" xfId="96" applyNumberFormat="1" applyFont="1" applyFill="1" applyBorder="1" applyAlignment="1" applyProtection="1">
      <alignment horizontal="center" vertical="center"/>
      <protection hidden="1"/>
    </xf>
    <xf numFmtId="0" fontId="30" fillId="0" borderId="0" xfId="95" applyNumberFormat="1" applyFont="1" applyFill="1" applyAlignment="1" applyProtection="1">
      <alignment horizontal="center" vertical="center"/>
      <protection hidden="1"/>
    </xf>
    <xf numFmtId="0" fontId="31" fillId="0" borderId="0" xfId="95" applyNumberFormat="1" applyFont="1" applyFill="1" applyAlignment="1" applyProtection="1">
      <alignment horizontal="center" vertical="center"/>
      <protection hidden="1"/>
    </xf>
    <xf numFmtId="0" fontId="31" fillId="0" borderId="0" xfId="95" applyNumberFormat="1" applyFont="1" applyFill="1" applyAlignment="1" applyProtection="1">
      <alignment vertical="center"/>
      <protection hidden="1"/>
    </xf>
    <xf numFmtId="0" fontId="8" fillId="0" borderId="0" xfId="95" applyNumberFormat="1" applyFont="1" applyFill="1" applyBorder="1" applyAlignment="1" applyProtection="1">
      <alignment vertical="center"/>
      <protection hidden="1"/>
    </xf>
    <xf numFmtId="0" fontId="8" fillId="0" borderId="0" xfId="95" applyNumberFormat="1" applyFont="1" applyFill="1" applyAlignment="1" applyProtection="1">
      <alignment horizontal="center" vertical="center"/>
      <protection hidden="1"/>
    </xf>
    <xf numFmtId="0" fontId="31" fillId="0" borderId="0" xfId="95" applyNumberFormat="1" applyFont="1" applyFill="1" applyBorder="1" applyAlignment="1" applyProtection="1">
      <alignment vertical="center"/>
      <protection hidden="1"/>
    </xf>
    <xf numFmtId="0" fontId="8" fillId="0" borderId="0" xfId="95" applyNumberFormat="1" applyFont="1" applyFill="1" applyAlignment="1" applyProtection="1">
      <alignment vertical="center"/>
      <protection hidden="1"/>
    </xf>
    <xf numFmtId="0" fontId="9" fillId="0" borderId="22" xfId="95" applyNumberFormat="1" applyFont="1" applyFill="1" applyBorder="1" applyAlignment="1" applyProtection="1">
      <alignment horizontal="center" vertical="center"/>
      <protection hidden="1"/>
    </xf>
    <xf numFmtId="0" fontId="9" fillId="0" borderId="23" xfId="95" applyNumberFormat="1" applyFont="1" applyFill="1" applyBorder="1" applyAlignment="1" applyProtection="1">
      <alignment horizontal="center" vertical="center"/>
      <protection hidden="1"/>
    </xf>
    <xf numFmtId="0" fontId="9" fillId="0" borderId="24" xfId="95" applyNumberFormat="1" applyFont="1" applyFill="1" applyBorder="1" applyAlignment="1" applyProtection="1">
      <alignment horizontal="center" vertical="center"/>
      <protection hidden="1"/>
    </xf>
    <xf numFmtId="0" fontId="9" fillId="0" borderId="21" xfId="95" applyNumberFormat="1" applyFont="1" applyFill="1" applyBorder="1" applyAlignment="1" applyProtection="1">
      <alignment horizontal="center" vertical="center"/>
      <protection hidden="1"/>
    </xf>
    <xf numFmtId="0" fontId="9" fillId="0" borderId="21" xfId="95" applyNumberFormat="1" applyFont="1" applyFill="1" applyBorder="1" applyAlignment="1" applyProtection="1">
      <alignment horizontal="left" vertical="center"/>
      <protection hidden="1"/>
    </xf>
    <xf numFmtId="1" fontId="34" fillId="0" borderId="21" xfId="95" applyNumberFormat="1" applyFont="1" applyFill="1" applyBorder="1" applyAlignment="1" applyProtection="1">
      <alignment horizontal="center" vertical="center"/>
      <protection hidden="1" locked="0"/>
    </xf>
    <xf numFmtId="0" fontId="8" fillId="0" borderId="21" xfId="0" applyFont="1" applyFill="1" applyBorder="1" applyAlignment="1" applyProtection="1">
      <alignment vertical="center"/>
      <protection/>
    </xf>
    <xf numFmtId="2" fontId="34" fillId="0" borderId="25" xfId="95" applyNumberFormat="1" applyFont="1" applyFill="1" applyBorder="1" applyAlignment="1" applyProtection="1">
      <alignment horizontal="center" vertical="center"/>
      <protection hidden="1" locked="0"/>
    </xf>
    <xf numFmtId="2" fontId="35" fillId="0" borderId="25" xfId="95" applyNumberFormat="1" applyFont="1" applyFill="1" applyBorder="1" applyAlignment="1" applyProtection="1">
      <alignment horizontal="center" vertical="center"/>
      <protection hidden="1" locked="0"/>
    </xf>
    <xf numFmtId="0" fontId="34" fillId="0" borderId="21" xfId="95" applyNumberFormat="1" applyFont="1" applyFill="1" applyBorder="1" applyAlignment="1" applyProtection="1">
      <alignment horizontal="center" vertical="center"/>
      <protection hidden="1"/>
    </xf>
    <xf numFmtId="49" fontId="8" fillId="0" borderId="0" xfId="95" applyNumberFormat="1" applyFont="1" applyFill="1" applyBorder="1" applyAlignment="1" applyProtection="1">
      <alignment vertical="center"/>
      <protection hidden="1"/>
    </xf>
    <xf numFmtId="0" fontId="8" fillId="0" borderId="19" xfId="95" applyNumberFormat="1" applyFont="1" applyFill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vertical="center"/>
      <protection/>
    </xf>
    <xf numFmtId="1" fontId="8" fillId="0" borderId="19" xfId="95" applyNumberFormat="1" applyFont="1" applyFill="1" applyBorder="1" applyAlignment="1" applyProtection="1">
      <alignment horizontal="center" vertical="center"/>
      <protection hidden="1"/>
    </xf>
    <xf numFmtId="2" fontId="8" fillId="0" borderId="19" xfId="95" applyNumberFormat="1" applyFont="1" applyFill="1" applyBorder="1" applyAlignment="1" applyProtection="1">
      <alignment horizontal="center" vertical="center"/>
      <protection hidden="1"/>
    </xf>
    <xf numFmtId="0" fontId="30" fillId="0" borderId="0" xfId="96" applyFont="1" applyFill="1" applyAlignment="1" applyProtection="1">
      <alignment horizontal="center"/>
      <protection hidden="1"/>
    </xf>
    <xf numFmtId="0" fontId="32" fillId="0" borderId="25" xfId="96" applyFont="1" applyFill="1" applyBorder="1" applyAlignment="1" applyProtection="1">
      <alignment vertical="center"/>
      <protection hidden="1"/>
    </xf>
    <xf numFmtId="0" fontId="8" fillId="0" borderId="26" xfId="96" applyFont="1" applyFill="1" applyBorder="1" applyAlignment="1" applyProtection="1">
      <alignment vertical="center"/>
      <protection hidden="1"/>
    </xf>
    <xf numFmtId="0" fontId="8" fillId="0" borderId="27" xfId="96" applyFont="1" applyFill="1" applyBorder="1" applyAlignment="1" applyProtection="1">
      <alignment vertical="center"/>
      <protection hidden="1"/>
    </xf>
    <xf numFmtId="0" fontId="8" fillId="0" borderId="28" xfId="96" applyFont="1" applyFill="1" applyBorder="1" applyAlignment="1" applyProtection="1">
      <alignment vertical="center"/>
      <protection hidden="1"/>
    </xf>
    <xf numFmtId="0" fontId="8" fillId="0" borderId="0" xfId="96" applyFont="1" applyFill="1" applyBorder="1" applyAlignment="1" applyProtection="1">
      <alignment vertical="center"/>
      <protection hidden="1"/>
    </xf>
    <xf numFmtId="0" fontId="8" fillId="0" borderId="0" xfId="96" applyFont="1" applyFill="1" applyAlignment="1" applyProtection="1">
      <alignment horizontal="center" vertical="center"/>
      <protection hidden="1"/>
    </xf>
    <xf numFmtId="4" fontId="31" fillId="0" borderId="0" xfId="96" applyNumberFormat="1" applyFont="1" applyFill="1" applyAlignment="1" applyProtection="1">
      <alignment horizontal="center" vertical="center"/>
      <protection hidden="1"/>
    </xf>
    <xf numFmtId="181" fontId="8" fillId="0" borderId="0" xfId="96" applyNumberFormat="1" applyFont="1" applyFill="1" applyBorder="1" applyAlignment="1" applyProtection="1">
      <alignment horizontal="center" vertical="center"/>
      <protection hidden="1"/>
    </xf>
    <xf numFmtId="3" fontId="31" fillId="0" borderId="0" xfId="96" applyNumberFormat="1" applyFont="1" applyFill="1" applyAlignment="1" applyProtection="1">
      <alignment horizontal="center" vertical="center"/>
      <protection hidden="1"/>
    </xf>
    <xf numFmtId="0" fontId="8" fillId="0" borderId="0" xfId="96" applyFont="1" applyFill="1" applyBorder="1" applyAlignment="1" applyProtection="1">
      <alignment horizontal="center" vertical="center"/>
      <protection hidden="1"/>
    </xf>
    <xf numFmtId="0" fontId="9" fillId="0" borderId="22" xfId="96" applyFont="1" applyFill="1" applyBorder="1" applyAlignment="1" applyProtection="1">
      <alignment horizontal="center" vertical="center"/>
      <protection hidden="1"/>
    </xf>
    <xf numFmtId="0" fontId="9" fillId="0" borderId="23" xfId="96" applyFont="1" applyFill="1" applyBorder="1" applyAlignment="1" applyProtection="1">
      <alignment horizontal="center" vertical="center"/>
      <protection hidden="1"/>
    </xf>
    <xf numFmtId="0" fontId="9" fillId="0" borderId="0" xfId="96" applyFont="1" applyFill="1" applyBorder="1" applyAlignment="1" applyProtection="1">
      <alignment horizontal="center" vertical="center" wrapText="1"/>
      <protection hidden="1"/>
    </xf>
    <xf numFmtId="0" fontId="8" fillId="0" borderId="0" xfId="96" applyFont="1" applyFill="1" applyAlignment="1" applyProtection="1">
      <alignment horizontal="center"/>
      <protection hidden="1"/>
    </xf>
    <xf numFmtId="0" fontId="9" fillId="0" borderId="24" xfId="96" applyFont="1" applyFill="1" applyBorder="1" applyAlignment="1" applyProtection="1">
      <alignment horizontal="center" vertical="center"/>
      <protection hidden="1"/>
    </xf>
    <xf numFmtId="0" fontId="9" fillId="0" borderId="24" xfId="96" applyFont="1" applyFill="1" applyBorder="1" applyAlignment="1" applyProtection="1">
      <alignment vertical="center"/>
      <protection hidden="1"/>
    </xf>
    <xf numFmtId="0" fontId="9" fillId="0" borderId="29" xfId="96" applyFont="1" applyFill="1" applyBorder="1" applyAlignment="1" applyProtection="1">
      <alignment vertical="center"/>
      <protection hidden="1"/>
    </xf>
    <xf numFmtId="1" fontId="9" fillId="0" borderId="21" xfId="96" applyNumberFormat="1" applyFont="1" applyFill="1" applyBorder="1" applyAlignment="1" applyProtection="1">
      <alignment horizontal="center" vertical="center"/>
      <protection hidden="1" locked="0"/>
    </xf>
    <xf numFmtId="0" fontId="34" fillId="0" borderId="21" xfId="96" applyFont="1" applyFill="1" applyBorder="1" applyAlignment="1" applyProtection="1">
      <alignment horizontal="center" vertical="center"/>
      <protection hidden="1" locked="0"/>
    </xf>
    <xf numFmtId="0" fontId="34" fillId="0" borderId="21" xfId="96" applyFont="1" applyFill="1" applyBorder="1" applyAlignment="1" applyProtection="1">
      <alignment vertical="center"/>
      <protection hidden="1" locked="0"/>
    </xf>
    <xf numFmtId="0" fontId="9" fillId="0" borderId="21" xfId="96" applyFont="1" applyFill="1" applyBorder="1" applyAlignment="1" applyProtection="1">
      <alignment horizontal="center" vertical="center"/>
      <protection hidden="1"/>
    </xf>
    <xf numFmtId="0" fontId="9" fillId="0" borderId="21" xfId="96" applyFont="1" applyFill="1" applyBorder="1" applyAlignment="1" applyProtection="1">
      <alignment vertical="center"/>
      <protection hidden="1" locked="0"/>
    </xf>
    <xf numFmtId="0" fontId="8" fillId="0" borderId="19" xfId="96" applyFont="1" applyFill="1" applyBorder="1" applyAlignment="1" applyProtection="1">
      <alignment horizontal="center"/>
      <protection hidden="1"/>
    </xf>
    <xf numFmtId="0" fontId="8" fillId="0" borderId="19" xfId="96" applyFont="1" applyFill="1" applyBorder="1" applyProtection="1">
      <alignment/>
      <protection hidden="1"/>
    </xf>
    <xf numFmtId="1" fontId="9" fillId="0" borderId="19" xfId="96" applyNumberFormat="1" applyFont="1" applyFill="1" applyBorder="1" applyAlignment="1" applyProtection="1">
      <alignment horizontal="center"/>
      <protection hidden="1"/>
    </xf>
    <xf numFmtId="0" fontId="9" fillId="0" borderId="19" xfId="96" applyNumberFormat="1" applyFont="1" applyFill="1" applyBorder="1" applyAlignment="1" applyProtection="1">
      <alignment horizontal="center" vertical="center"/>
      <protection hidden="1"/>
    </xf>
    <xf numFmtId="0" fontId="8" fillId="0" borderId="30" xfId="96" applyFont="1" applyFill="1" applyBorder="1" applyProtection="1">
      <alignment/>
      <protection hidden="1"/>
    </xf>
    <xf numFmtId="0" fontId="8" fillId="0" borderId="31" xfId="96" applyFont="1" applyFill="1" applyBorder="1" applyProtection="1">
      <alignment/>
      <protection hidden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19" xfId="0" applyFont="1" applyFill="1" applyBorder="1" applyAlignment="1" applyProtection="1">
      <alignment horizontal="center"/>
      <protection locked="0"/>
    </xf>
    <xf numFmtId="164" fontId="8" fillId="0" borderId="19" xfId="0" applyNumberFormat="1" applyFont="1" applyFill="1" applyBorder="1" applyAlignment="1" applyProtection="1">
      <alignment horizontal="center"/>
      <protection locked="0"/>
    </xf>
    <xf numFmtId="165" fontId="8" fillId="0" borderId="19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19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165" fontId="9" fillId="0" borderId="19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" fontId="8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 applyProtection="1" quotePrefix="1">
      <alignment horizontal="left"/>
      <protection locked="0"/>
    </xf>
    <xf numFmtId="2" fontId="8" fillId="0" borderId="19" xfId="0" applyNumberFormat="1" applyFont="1" applyFill="1" applyBorder="1" applyAlignment="1">
      <alignment/>
    </xf>
    <xf numFmtId="164" fontId="8" fillId="0" borderId="19" xfId="0" applyNumberFormat="1" applyFont="1" applyFill="1" applyBorder="1" applyAlignment="1" applyProtection="1">
      <alignment horizontal="right"/>
      <protection locked="0"/>
    </xf>
    <xf numFmtId="0" fontId="8" fillId="0" borderId="19" xfId="95" applyNumberFormat="1" applyFont="1" applyFill="1" applyBorder="1" applyAlignment="1" applyProtection="1">
      <alignment vertical="center"/>
      <protection hidden="1"/>
    </xf>
    <xf numFmtId="0" fontId="8" fillId="0" borderId="32" xfId="95" applyNumberFormat="1" applyFont="1" applyFill="1" applyBorder="1" applyAlignment="1" applyProtection="1">
      <alignment horizontal="center" vertical="center"/>
      <protection hidden="1"/>
    </xf>
    <xf numFmtId="0" fontId="38" fillId="0" borderId="19" xfId="94" applyFont="1" applyBorder="1" applyAlignment="1">
      <alignment horizontal="center" wrapText="1"/>
      <protection/>
    </xf>
    <xf numFmtId="0" fontId="38" fillId="0" borderId="19" xfId="94" applyFont="1" applyBorder="1" applyAlignment="1">
      <alignment wrapText="1"/>
      <protection/>
    </xf>
    <xf numFmtId="49" fontId="35" fillId="0" borderId="25" xfId="95" applyNumberFormat="1" applyFont="1" applyFill="1" applyBorder="1" applyAlignment="1" applyProtection="1">
      <alignment horizontal="center" vertical="center"/>
      <protection hidden="1" locked="0"/>
    </xf>
    <xf numFmtId="4" fontId="9" fillId="0" borderId="0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2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19" xfId="0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 horizontal="center"/>
    </xf>
    <xf numFmtId="213" fontId="8" fillId="0" borderId="25" xfId="73" applyNumberFormat="1" applyFont="1" applyFill="1" applyBorder="1" applyAlignment="1" applyProtection="1">
      <alignment horizontal="center" vertical="center"/>
      <protection hidden="1" locked="0"/>
    </xf>
    <xf numFmtId="213" fontId="8" fillId="0" borderId="26" xfId="73" applyNumberFormat="1" applyFont="1" applyFill="1" applyBorder="1" applyAlignment="1" applyProtection="1">
      <alignment horizontal="center" vertical="center"/>
      <protection hidden="1" locked="0"/>
    </xf>
    <xf numFmtId="213" fontId="8" fillId="0" borderId="33" xfId="73" applyNumberFormat="1" applyFont="1" applyFill="1" applyBorder="1" applyAlignment="1" applyProtection="1">
      <alignment horizontal="center" vertical="center"/>
      <protection hidden="1" locked="0"/>
    </xf>
    <xf numFmtId="0" fontId="30" fillId="0" borderId="25" xfId="95" applyNumberFormat="1" applyFont="1" applyFill="1" applyBorder="1" applyAlignment="1" applyProtection="1">
      <alignment horizontal="right" vertical="center"/>
      <protection hidden="1"/>
    </xf>
    <xf numFmtId="0" fontId="30" fillId="0" borderId="33" xfId="95" applyNumberFormat="1" applyFont="1" applyFill="1" applyBorder="1" applyAlignment="1" applyProtection="1">
      <alignment horizontal="right" vertical="center"/>
      <protection hidden="1"/>
    </xf>
    <xf numFmtId="0" fontId="8" fillId="0" borderId="26" xfId="95" applyNumberFormat="1" applyFont="1" applyFill="1" applyBorder="1" applyAlignment="1" applyProtection="1">
      <alignment horizontal="center" vertical="center"/>
      <protection hidden="1" locked="0"/>
    </xf>
    <xf numFmtId="0" fontId="8" fillId="0" borderId="33" xfId="95" applyNumberFormat="1" applyFont="1" applyFill="1" applyBorder="1" applyAlignment="1" applyProtection="1">
      <alignment horizontal="center" vertical="center"/>
      <protection hidden="1" locked="0"/>
    </xf>
    <xf numFmtId="0" fontId="33" fillId="0" borderId="24" xfId="95" applyNumberFormat="1" applyFont="1" applyFill="1" applyBorder="1" applyAlignment="1" applyProtection="1">
      <alignment horizontal="center" vertical="center" textRotation="90" wrapText="1"/>
      <protection hidden="1"/>
    </xf>
    <xf numFmtId="0" fontId="33" fillId="0" borderId="21" xfId="95" applyNumberFormat="1" applyFont="1" applyFill="1" applyBorder="1" applyAlignment="1" applyProtection="1">
      <alignment horizontal="center" vertical="center" textRotation="90" wrapText="1"/>
      <protection hidden="1"/>
    </xf>
    <xf numFmtId="0" fontId="9" fillId="0" borderId="24" xfId="95" applyNumberFormat="1" applyFont="1" applyFill="1" applyBorder="1" applyAlignment="1" applyProtection="1">
      <alignment horizontal="center" vertical="center"/>
      <protection hidden="1"/>
    </xf>
    <xf numFmtId="0" fontId="9" fillId="0" borderId="25" xfId="95" applyNumberFormat="1" applyFont="1" applyFill="1" applyBorder="1" applyAlignment="1" applyProtection="1">
      <alignment horizontal="center" vertical="center"/>
      <protection hidden="1"/>
    </xf>
    <xf numFmtId="0" fontId="9" fillId="0" borderId="26" xfId="95" applyNumberFormat="1" applyFont="1" applyFill="1" applyBorder="1" applyAlignment="1" applyProtection="1">
      <alignment horizontal="center" vertical="center"/>
      <protection hidden="1"/>
    </xf>
    <xf numFmtId="0" fontId="9" fillId="0" borderId="33" xfId="95" applyNumberFormat="1" applyFont="1" applyFill="1" applyBorder="1" applyAlignment="1" applyProtection="1">
      <alignment horizontal="center" vertical="center"/>
      <protection hidden="1"/>
    </xf>
    <xf numFmtId="0" fontId="9" fillId="0" borderId="34" xfId="95" applyNumberFormat="1" applyFont="1" applyFill="1" applyBorder="1" applyAlignment="1" applyProtection="1">
      <alignment horizontal="center" vertical="center"/>
      <protection hidden="1"/>
    </xf>
    <xf numFmtId="0" fontId="33" fillId="0" borderId="22" xfId="95" applyNumberFormat="1" applyFont="1" applyFill="1" applyBorder="1" applyAlignment="1" applyProtection="1">
      <alignment horizontal="center" vertical="center" textRotation="90" wrapText="1"/>
      <protection hidden="1"/>
    </xf>
    <xf numFmtId="0" fontId="9" fillId="0" borderId="21" xfId="95" applyNumberFormat="1" applyFont="1" applyFill="1" applyBorder="1" applyAlignment="1" applyProtection="1">
      <alignment horizontal="center" vertical="center"/>
      <protection hidden="1"/>
    </xf>
    <xf numFmtId="0" fontId="30" fillId="0" borderId="25" xfId="95" applyNumberFormat="1" applyFont="1" applyFill="1" applyBorder="1" applyAlignment="1" applyProtection="1">
      <alignment horizontal="center" vertical="center"/>
      <protection hidden="1"/>
    </xf>
    <xf numFmtId="0" fontId="30" fillId="0" borderId="26" xfId="95" applyNumberFormat="1" applyFont="1" applyFill="1" applyBorder="1" applyAlignment="1" applyProtection="1">
      <alignment horizontal="center" vertical="center"/>
      <protection hidden="1"/>
    </xf>
    <xf numFmtId="0" fontId="30" fillId="0" borderId="33" xfId="95" applyNumberFormat="1" applyFont="1" applyFill="1" applyBorder="1" applyAlignment="1" applyProtection="1">
      <alignment horizontal="center" vertical="center"/>
      <protection hidden="1"/>
    </xf>
    <xf numFmtId="0" fontId="8" fillId="0" borderId="25" xfId="95" applyNumberFormat="1" applyFont="1" applyFill="1" applyBorder="1" applyAlignment="1" applyProtection="1">
      <alignment horizontal="center" vertical="center"/>
      <protection hidden="1" locked="0"/>
    </xf>
    <xf numFmtId="2" fontId="34" fillId="0" borderId="25" xfId="95" applyNumberFormat="1" applyFont="1" applyFill="1" applyBorder="1" applyAlignment="1" applyProtection="1">
      <alignment horizontal="center" vertical="center"/>
      <protection hidden="1"/>
    </xf>
    <xf numFmtId="2" fontId="34" fillId="0" borderId="33" xfId="95" applyNumberFormat="1" applyFont="1" applyFill="1" applyBorder="1" applyAlignment="1" applyProtection="1">
      <alignment horizontal="center" vertical="center"/>
      <protection hidden="1"/>
    </xf>
    <xf numFmtId="0" fontId="32" fillId="0" borderId="25" xfId="95" applyNumberFormat="1" applyFont="1" applyFill="1" applyBorder="1" applyAlignment="1" applyProtection="1">
      <alignment horizontal="left" vertical="center"/>
      <protection hidden="1"/>
    </xf>
    <xf numFmtId="0" fontId="32" fillId="0" borderId="26" xfId="95" applyNumberFormat="1" applyFont="1" applyFill="1" applyBorder="1" applyAlignment="1" applyProtection="1">
      <alignment horizontal="left" vertical="center"/>
      <protection hidden="1"/>
    </xf>
    <xf numFmtId="0" fontId="32" fillId="0" borderId="33" xfId="95" applyNumberFormat="1" applyFont="1" applyFill="1" applyBorder="1" applyAlignment="1" applyProtection="1">
      <alignment horizontal="left" vertical="center"/>
      <protection hidden="1"/>
    </xf>
    <xf numFmtId="0" fontId="8" fillId="0" borderId="27" xfId="95" applyNumberFormat="1" applyFont="1" applyFill="1" applyBorder="1" applyAlignment="1" applyProtection="1">
      <alignment horizontal="center" vertical="center"/>
      <protection hidden="1" locked="0"/>
    </xf>
    <xf numFmtId="0" fontId="8" fillId="0" borderId="28" xfId="95" applyNumberFormat="1" applyFont="1" applyFill="1" applyBorder="1" applyAlignment="1" applyProtection="1">
      <alignment horizontal="center" vertical="center"/>
      <protection hidden="1" locked="0"/>
    </xf>
    <xf numFmtId="20" fontId="8" fillId="0" borderId="25" xfId="95" applyNumberFormat="1" applyFont="1" applyFill="1" applyBorder="1" applyAlignment="1" applyProtection="1">
      <alignment horizontal="center" vertical="center"/>
      <protection hidden="1"/>
    </xf>
    <xf numFmtId="20" fontId="8" fillId="0" borderId="33" xfId="95" applyNumberFormat="1" applyFont="1" applyFill="1" applyBorder="1" applyAlignment="1" applyProtection="1">
      <alignment horizontal="center" vertical="center"/>
      <protection hidden="1"/>
    </xf>
    <xf numFmtId="0" fontId="30" fillId="0" borderId="35" xfId="95" applyNumberFormat="1" applyFont="1" applyFill="1" applyBorder="1" applyAlignment="1" applyProtection="1">
      <alignment horizontal="center" vertical="center"/>
      <protection hidden="1"/>
    </xf>
    <xf numFmtId="0" fontId="30" fillId="0" borderId="27" xfId="95" applyNumberFormat="1" applyFont="1" applyFill="1" applyBorder="1" applyAlignment="1" applyProtection="1">
      <alignment horizontal="center" vertical="center"/>
      <protection hidden="1"/>
    </xf>
    <xf numFmtId="0" fontId="30" fillId="0" borderId="28" xfId="95" applyNumberFormat="1" applyFont="1" applyFill="1" applyBorder="1" applyAlignment="1" applyProtection="1">
      <alignment horizontal="center" vertical="center"/>
      <protection hidden="1"/>
    </xf>
    <xf numFmtId="0" fontId="9" fillId="0" borderId="29" xfId="95" applyNumberFormat="1" applyFont="1" applyFill="1" applyBorder="1" applyAlignment="1" applyProtection="1">
      <alignment horizontal="center" vertical="center"/>
      <protection hidden="1"/>
    </xf>
    <xf numFmtId="0" fontId="8" fillId="0" borderId="26" xfId="95" applyNumberFormat="1" applyFont="1" applyFill="1" applyBorder="1" applyAlignment="1" applyProtection="1">
      <alignment horizontal="center" vertical="center"/>
      <protection hidden="1"/>
    </xf>
    <xf numFmtId="0" fontId="9" fillId="0" borderId="21" xfId="95" applyNumberFormat="1" applyFont="1" applyFill="1" applyBorder="1" applyAlignment="1" applyProtection="1">
      <alignment horizontal="center" vertical="center" textRotation="90"/>
      <protection hidden="1"/>
    </xf>
    <xf numFmtId="0" fontId="34" fillId="0" borderId="21" xfId="95" applyNumberFormat="1" applyFont="1" applyFill="1" applyBorder="1" applyAlignment="1" applyProtection="1">
      <alignment horizontal="center" vertical="center"/>
      <protection hidden="1"/>
    </xf>
    <xf numFmtId="0" fontId="34" fillId="0" borderId="21" xfId="95" applyNumberFormat="1" applyFont="1" applyFill="1" applyBorder="1" applyAlignment="1" applyProtection="1">
      <alignment horizontal="center" vertical="center" textRotation="90"/>
      <protection hidden="1"/>
    </xf>
    <xf numFmtId="213" fontId="8" fillId="0" borderId="25" xfId="73" applyNumberFormat="1" applyFont="1" applyFill="1" applyBorder="1" applyAlignment="1" applyProtection="1">
      <alignment horizontal="center" vertical="center"/>
      <protection hidden="1"/>
    </xf>
    <xf numFmtId="213" fontId="8" fillId="0" borderId="26" xfId="73" applyNumberFormat="1" applyFont="1" applyFill="1" applyBorder="1" applyAlignment="1" applyProtection="1">
      <alignment horizontal="center" vertical="center"/>
      <protection hidden="1"/>
    </xf>
    <xf numFmtId="0" fontId="8" fillId="0" borderId="25" xfId="95" applyNumberFormat="1" applyFont="1" applyFill="1" applyBorder="1" applyAlignment="1" applyProtection="1">
      <alignment horizontal="center" vertical="center"/>
      <protection hidden="1"/>
    </xf>
    <xf numFmtId="0" fontId="8" fillId="0" borderId="33" xfId="95" applyNumberFormat="1" applyFont="1" applyFill="1" applyBorder="1" applyAlignment="1" applyProtection="1">
      <alignment horizontal="center" vertical="center"/>
      <protection hidden="1"/>
    </xf>
    <xf numFmtId="0" fontId="8" fillId="0" borderId="27" xfId="95" applyNumberFormat="1" applyFont="1" applyFill="1" applyBorder="1" applyAlignment="1" applyProtection="1">
      <alignment horizontal="center" vertical="center"/>
      <protection hidden="1"/>
    </xf>
    <xf numFmtId="0" fontId="8" fillId="0" borderId="28" xfId="95" applyNumberFormat="1" applyFont="1" applyFill="1" applyBorder="1" applyAlignment="1" applyProtection="1">
      <alignment horizontal="center" vertical="center"/>
      <protection hidden="1"/>
    </xf>
    <xf numFmtId="2" fontId="34" fillId="0" borderId="25" xfId="95" applyNumberFormat="1" applyFont="1" applyFill="1" applyBorder="1" applyAlignment="1" applyProtection="1">
      <alignment horizontal="center" vertical="center"/>
      <protection hidden="1" locked="0"/>
    </xf>
    <xf numFmtId="2" fontId="34" fillId="0" borderId="33" xfId="95" applyNumberFormat="1" applyFont="1" applyFill="1" applyBorder="1" applyAlignment="1" applyProtection="1">
      <alignment horizontal="center" vertical="center"/>
      <protection hidden="1" locked="0"/>
    </xf>
    <xf numFmtId="213" fontId="8" fillId="0" borderId="33" xfId="73" applyNumberFormat="1" applyFont="1" applyFill="1" applyBorder="1" applyAlignment="1" applyProtection="1">
      <alignment horizontal="center" vertical="center"/>
      <protection hidden="1"/>
    </xf>
    <xf numFmtId="0" fontId="8" fillId="0" borderId="32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2" xfId="95" applyNumberFormat="1" applyFont="1" applyFill="1" applyBorder="1" applyAlignment="1" applyProtection="1">
      <alignment horizontal="center" vertical="center"/>
      <protection hidden="1"/>
    </xf>
    <xf numFmtId="0" fontId="8" fillId="0" borderId="36" xfId="95" applyNumberFormat="1" applyFont="1" applyFill="1" applyBorder="1" applyAlignment="1" applyProtection="1">
      <alignment horizontal="center" vertical="center"/>
      <protection hidden="1"/>
    </xf>
    <xf numFmtId="0" fontId="9" fillId="0" borderId="21" xfId="96" applyFont="1" applyFill="1" applyBorder="1" applyAlignment="1" applyProtection="1">
      <alignment horizontal="center" vertical="center"/>
      <protection hidden="1" locked="0"/>
    </xf>
    <xf numFmtId="0" fontId="9" fillId="0" borderId="25" xfId="96" applyFont="1" applyFill="1" applyBorder="1" applyAlignment="1" applyProtection="1">
      <alignment horizontal="center" vertical="center"/>
      <protection hidden="1" locked="0"/>
    </xf>
    <xf numFmtId="0" fontId="9" fillId="0" borderId="33" xfId="96" applyFont="1" applyFill="1" applyBorder="1" applyAlignment="1" applyProtection="1">
      <alignment horizontal="center" vertical="center"/>
      <protection hidden="1" locked="0"/>
    </xf>
    <xf numFmtId="0" fontId="9" fillId="0" borderId="26" xfId="96" applyFont="1" applyFill="1" applyBorder="1" applyAlignment="1" applyProtection="1">
      <alignment horizontal="center" vertical="center"/>
      <protection hidden="1" locked="0"/>
    </xf>
    <xf numFmtId="0" fontId="9" fillId="0" borderId="21" xfId="97" applyFont="1" applyFill="1" applyBorder="1" applyAlignment="1" applyProtection="1">
      <alignment horizontal="center" vertical="center"/>
      <protection hidden="1" locked="0"/>
    </xf>
    <xf numFmtId="192" fontId="9" fillId="0" borderId="25" xfId="96" applyNumberFormat="1" applyFont="1" applyFill="1" applyBorder="1" applyAlignment="1" applyProtection="1">
      <alignment horizontal="center" vertical="center"/>
      <protection hidden="1" locked="0"/>
    </xf>
    <xf numFmtId="192" fontId="9" fillId="0" borderId="33" xfId="96" applyNumberFormat="1" applyFont="1" applyFill="1" applyBorder="1" applyAlignment="1" applyProtection="1">
      <alignment horizontal="center" vertical="center"/>
      <protection hidden="1" locked="0"/>
    </xf>
    <xf numFmtId="0" fontId="9" fillId="0" borderId="26" xfId="97" applyFont="1" applyFill="1" applyBorder="1" applyAlignment="1" applyProtection="1">
      <alignment horizontal="center" vertical="center"/>
      <protection hidden="1" locked="0"/>
    </xf>
    <xf numFmtId="0" fontId="9" fillId="0" borderId="33" xfId="97" applyFont="1" applyFill="1" applyBorder="1" applyAlignment="1" applyProtection="1">
      <alignment horizontal="center" vertical="center"/>
      <protection hidden="1" locked="0"/>
    </xf>
    <xf numFmtId="192" fontId="9" fillId="0" borderId="19" xfId="96" applyNumberFormat="1" applyFont="1" applyFill="1" applyBorder="1" applyAlignment="1" applyProtection="1">
      <alignment horizontal="center"/>
      <protection hidden="1"/>
    </xf>
    <xf numFmtId="202" fontId="9" fillId="0" borderId="19" xfId="96" applyNumberFormat="1" applyFont="1" applyFill="1" applyBorder="1" applyAlignment="1" applyProtection="1">
      <alignment horizontal="center"/>
      <protection hidden="1"/>
    </xf>
    <xf numFmtId="1" fontId="9" fillId="0" borderId="19" xfId="96" applyNumberFormat="1" applyFont="1" applyFill="1" applyBorder="1" applyAlignment="1" applyProtection="1">
      <alignment horizontal="center"/>
      <protection hidden="1"/>
    </xf>
    <xf numFmtId="2" fontId="9" fillId="0" borderId="25" xfId="96" applyNumberFormat="1" applyFont="1" applyFill="1" applyBorder="1" applyAlignment="1" applyProtection="1">
      <alignment horizontal="center" vertical="center"/>
      <protection hidden="1" locked="0"/>
    </xf>
    <xf numFmtId="2" fontId="9" fillId="0" borderId="26" xfId="96" applyNumberFormat="1" applyFont="1" applyFill="1" applyBorder="1" applyAlignment="1" applyProtection="1">
      <alignment horizontal="center" vertical="center"/>
      <protection hidden="1" locked="0"/>
    </xf>
    <xf numFmtId="0" fontId="37" fillId="0" borderId="25" xfId="96" applyFont="1" applyFill="1" applyBorder="1" applyAlignment="1" applyProtection="1">
      <alignment horizontal="center" vertical="center"/>
      <protection hidden="1" locked="0"/>
    </xf>
    <xf numFmtId="0" fontId="37" fillId="0" borderId="33" xfId="96" applyFont="1" applyFill="1" applyBorder="1" applyAlignment="1" applyProtection="1">
      <alignment horizontal="center" vertical="center"/>
      <protection hidden="1" locked="0"/>
    </xf>
    <xf numFmtId="0" fontId="8" fillId="0" borderId="19" xfId="96" applyFont="1" applyFill="1" applyBorder="1" applyAlignment="1" applyProtection="1">
      <alignment horizontal="center"/>
      <protection hidden="1"/>
    </xf>
    <xf numFmtId="0" fontId="30" fillId="0" borderId="25" xfId="96" applyFont="1" applyFill="1" applyBorder="1" applyAlignment="1" applyProtection="1">
      <alignment horizontal="center" vertical="center"/>
      <protection hidden="1"/>
    </xf>
    <xf numFmtId="0" fontId="30" fillId="0" borderId="26" xfId="96" applyFont="1" applyFill="1" applyBorder="1" applyAlignment="1" applyProtection="1">
      <alignment horizontal="center" vertical="center"/>
      <protection hidden="1"/>
    </xf>
    <xf numFmtId="0" fontId="30" fillId="0" borderId="33" xfId="96" applyFont="1" applyFill="1" applyBorder="1" applyAlignment="1" applyProtection="1">
      <alignment horizontal="center" vertical="center"/>
      <protection hidden="1"/>
    </xf>
    <xf numFmtId="0" fontId="34" fillId="0" borderId="35" xfId="96" applyFont="1" applyFill="1" applyBorder="1" applyAlignment="1" applyProtection="1">
      <alignment horizontal="center" vertical="center"/>
      <protection hidden="1"/>
    </xf>
    <xf numFmtId="0" fontId="34" fillId="0" borderId="28" xfId="96" applyFont="1" applyFill="1" applyBorder="1" applyAlignment="1" applyProtection="1">
      <alignment horizontal="center" vertical="center"/>
      <protection hidden="1"/>
    </xf>
    <xf numFmtId="0" fontId="34" fillId="0" borderId="37" xfId="96" applyFont="1" applyFill="1" applyBorder="1" applyAlignment="1" applyProtection="1">
      <alignment horizontal="center" vertical="center"/>
      <protection hidden="1"/>
    </xf>
    <xf numFmtId="0" fontId="34" fillId="0" borderId="23" xfId="96" applyFont="1" applyFill="1" applyBorder="1" applyAlignment="1" applyProtection="1">
      <alignment horizontal="center" vertical="center"/>
      <protection hidden="1"/>
    </xf>
    <xf numFmtId="0" fontId="34" fillId="0" borderId="34" xfId="96" applyFont="1" applyFill="1" applyBorder="1" applyAlignment="1" applyProtection="1">
      <alignment horizontal="center" vertical="center"/>
      <protection hidden="1"/>
    </xf>
    <xf numFmtId="0" fontId="34" fillId="0" borderId="29" xfId="96" applyFont="1" applyFill="1" applyBorder="1" applyAlignment="1" applyProtection="1">
      <alignment horizontal="center" vertical="center"/>
      <protection hidden="1"/>
    </xf>
    <xf numFmtId="0" fontId="34" fillId="0" borderId="38" xfId="96" applyFont="1" applyFill="1" applyBorder="1" applyAlignment="1" applyProtection="1">
      <alignment horizontal="center" vertical="center" textRotation="90"/>
      <protection hidden="1"/>
    </xf>
    <xf numFmtId="0" fontId="34" fillId="0" borderId="22" xfId="96" applyFont="1" applyFill="1" applyBorder="1" applyAlignment="1" applyProtection="1">
      <alignment horizontal="center" vertical="center" textRotation="90"/>
      <protection hidden="1"/>
    </xf>
    <xf numFmtId="0" fontId="34" fillId="0" borderId="24" xfId="96" applyFont="1" applyFill="1" applyBorder="1" applyAlignment="1" applyProtection="1">
      <alignment horizontal="center" vertical="center" textRotation="90"/>
      <protection hidden="1"/>
    </xf>
    <xf numFmtId="0" fontId="34" fillId="0" borderId="25" xfId="96" applyFont="1" applyFill="1" applyBorder="1" applyAlignment="1" applyProtection="1">
      <alignment horizontal="center" vertical="center"/>
      <protection hidden="1" locked="0"/>
    </xf>
    <xf numFmtId="0" fontId="34" fillId="0" borderId="26" xfId="96" applyFont="1" applyFill="1" applyBorder="1" applyAlignment="1" applyProtection="1">
      <alignment horizontal="center" vertical="center"/>
      <protection hidden="1" locked="0"/>
    </xf>
    <xf numFmtId="0" fontId="34" fillId="0" borderId="33" xfId="96" applyFont="1" applyFill="1" applyBorder="1" applyAlignment="1" applyProtection="1">
      <alignment horizontal="center" vertical="center"/>
      <protection hidden="1" locked="0"/>
    </xf>
    <xf numFmtId="0" fontId="9" fillId="0" borderId="25" xfId="96" applyFont="1" applyFill="1" applyBorder="1" applyAlignment="1" applyProtection="1">
      <alignment horizontal="center" vertical="center"/>
      <protection hidden="1"/>
    </xf>
    <xf numFmtId="0" fontId="9" fillId="0" borderId="26" xfId="96" applyFont="1" applyFill="1" applyBorder="1" applyAlignment="1" applyProtection="1">
      <alignment horizontal="center" vertical="center"/>
      <protection hidden="1"/>
    </xf>
    <xf numFmtId="0" fontId="33" fillId="0" borderId="38" xfId="96" applyFont="1" applyFill="1" applyBorder="1" applyAlignment="1" applyProtection="1">
      <alignment horizontal="center" vertical="center" textRotation="90" wrapText="1"/>
      <protection hidden="1"/>
    </xf>
    <xf numFmtId="0" fontId="33" fillId="0" borderId="24" xfId="96" applyFont="1" applyFill="1" applyBorder="1" applyAlignment="1" applyProtection="1">
      <alignment horizontal="center" vertical="center" textRotation="90" wrapText="1"/>
      <protection hidden="1"/>
    </xf>
    <xf numFmtId="0" fontId="9" fillId="0" borderId="34" xfId="96" applyFont="1" applyFill="1" applyBorder="1" applyAlignment="1" applyProtection="1">
      <alignment horizontal="center" vertical="center"/>
      <protection hidden="1"/>
    </xf>
    <xf numFmtId="0" fontId="8" fillId="0" borderId="29" xfId="96" applyFont="1" applyFill="1" applyBorder="1" applyAlignment="1" applyProtection="1">
      <alignment vertical="center"/>
      <protection hidden="1"/>
    </xf>
    <xf numFmtId="0" fontId="8" fillId="0" borderId="33" xfId="96" applyFont="1" applyFill="1" applyBorder="1" applyAlignment="1" applyProtection="1">
      <alignment vertical="center"/>
      <protection hidden="1"/>
    </xf>
    <xf numFmtId="0" fontId="33" fillId="0" borderId="22" xfId="96" applyFont="1" applyFill="1" applyBorder="1" applyAlignment="1" applyProtection="1">
      <alignment horizontal="center" vertical="center" textRotation="90" wrapText="1"/>
      <protection hidden="1"/>
    </xf>
    <xf numFmtId="0" fontId="8" fillId="0" borderId="24" xfId="96" applyFont="1" applyFill="1" applyBorder="1" applyAlignment="1" applyProtection="1">
      <alignment vertical="center"/>
      <protection hidden="1"/>
    </xf>
    <xf numFmtId="20" fontId="8" fillId="0" borderId="25" xfId="96" applyNumberFormat="1" applyFont="1" applyFill="1" applyBorder="1" applyAlignment="1" applyProtection="1">
      <alignment horizontal="center" vertical="center"/>
      <protection hidden="1"/>
    </xf>
    <xf numFmtId="20" fontId="8" fillId="0" borderId="26" xfId="96" applyNumberFormat="1" applyFont="1" applyFill="1" applyBorder="1" applyAlignment="1" applyProtection="1">
      <alignment horizontal="center" vertical="center"/>
      <protection hidden="1"/>
    </xf>
    <xf numFmtId="20" fontId="8" fillId="0" borderId="33" xfId="96" applyNumberFormat="1" applyFont="1" applyFill="1" applyBorder="1" applyAlignment="1" applyProtection="1">
      <alignment horizontal="center" vertical="center"/>
      <protection hidden="1"/>
    </xf>
    <xf numFmtId="0" fontId="9" fillId="0" borderId="33" xfId="96" applyFont="1" applyFill="1" applyBorder="1" applyAlignment="1" applyProtection="1">
      <alignment horizontal="center" vertical="center"/>
      <protection hidden="1"/>
    </xf>
    <xf numFmtId="0" fontId="8" fillId="0" borderId="25" xfId="96" applyFont="1" applyFill="1" applyBorder="1" applyAlignment="1" applyProtection="1">
      <alignment horizontal="center" vertical="center"/>
      <protection hidden="1" locked="0"/>
    </xf>
    <xf numFmtId="0" fontId="8" fillId="0" borderId="26" xfId="96" applyFont="1" applyFill="1" applyBorder="1" applyAlignment="1" applyProtection="1">
      <alignment horizontal="center" vertical="center"/>
      <protection hidden="1" locked="0"/>
    </xf>
    <xf numFmtId="0" fontId="8" fillId="0" borderId="33" xfId="96" applyFont="1" applyFill="1" applyBorder="1" applyAlignment="1" applyProtection="1">
      <alignment horizontal="center" vertical="center"/>
      <protection hidden="1" locked="0"/>
    </xf>
    <xf numFmtId="0" fontId="36" fillId="0" borderId="25" xfId="96" applyFont="1" applyFill="1" applyBorder="1" applyAlignment="1" applyProtection="1">
      <alignment horizontal="right" vertical="center"/>
      <protection hidden="1"/>
    </xf>
    <xf numFmtId="0" fontId="36" fillId="0" borderId="26" xfId="96" applyFont="1" applyFill="1" applyBorder="1" applyAlignment="1" applyProtection="1">
      <alignment horizontal="right" vertical="center"/>
      <protection hidden="1"/>
    </xf>
    <xf numFmtId="0" fontId="36" fillId="0" borderId="33" xfId="96" applyFont="1" applyFill="1" applyBorder="1" applyAlignment="1" applyProtection="1">
      <alignment horizontal="right" vertical="center"/>
      <protection hidden="1"/>
    </xf>
    <xf numFmtId="2" fontId="9" fillId="0" borderId="25" xfId="96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25" xfId="96" applyFont="1" applyFill="1" applyBorder="1" applyAlignment="1" applyProtection="1">
      <alignment horizontal="center" vertical="center"/>
      <protection hidden="1"/>
    </xf>
    <xf numFmtId="0" fontId="8" fillId="0" borderId="26" xfId="96" applyFont="1" applyFill="1" applyBorder="1" applyAlignment="1" applyProtection="1">
      <alignment horizontal="center" vertical="center"/>
      <protection hidden="1"/>
    </xf>
    <xf numFmtId="0" fontId="8" fillId="0" borderId="33" xfId="96" applyFont="1" applyFill="1" applyBorder="1" applyAlignment="1" applyProtection="1">
      <alignment horizontal="center" vertical="center"/>
      <protection hidden="1"/>
    </xf>
    <xf numFmtId="0" fontId="34" fillId="0" borderId="25" xfId="96" applyFont="1" applyFill="1" applyBorder="1" applyAlignment="1" applyProtection="1">
      <alignment horizontal="center" vertical="center"/>
      <protection hidden="1"/>
    </xf>
    <xf numFmtId="0" fontId="34" fillId="0" borderId="26" xfId="96" applyFont="1" applyFill="1" applyBorder="1" applyAlignment="1" applyProtection="1">
      <alignment horizontal="center" vertical="center"/>
      <protection hidden="1"/>
    </xf>
    <xf numFmtId="0" fontId="34" fillId="0" borderId="33" xfId="96" applyFont="1" applyFill="1" applyBorder="1" applyAlignment="1" applyProtection="1">
      <alignment horizontal="center" vertical="center"/>
      <protection hidden="1"/>
    </xf>
    <xf numFmtId="2" fontId="9" fillId="0" borderId="33" xfId="96" applyNumberFormat="1" applyFont="1" applyFill="1" applyBorder="1" applyAlignment="1" applyProtection="1">
      <alignment horizontal="center" vertical="center"/>
      <protection hidden="1" locked="0"/>
    </xf>
    <xf numFmtId="0" fontId="33" fillId="0" borderId="35" xfId="96" applyFont="1" applyFill="1" applyBorder="1" applyAlignment="1" applyProtection="1">
      <alignment horizontal="center" vertical="center" textRotation="90" wrapText="1"/>
      <protection hidden="1"/>
    </xf>
    <xf numFmtId="0" fontId="33" fillId="0" borderId="27" xfId="96" applyFont="1" applyFill="1" applyBorder="1" applyAlignment="1" applyProtection="1">
      <alignment horizontal="center" vertical="center" textRotation="90" wrapText="1"/>
      <protection hidden="1"/>
    </xf>
    <xf numFmtId="0" fontId="33" fillId="0" borderId="28" xfId="96" applyFont="1" applyFill="1" applyBorder="1" applyAlignment="1" applyProtection="1">
      <alignment horizontal="center" vertical="center" textRotation="90" wrapText="1"/>
      <protection hidden="1"/>
    </xf>
    <xf numFmtId="0" fontId="33" fillId="0" borderId="34" xfId="96" applyFont="1" applyFill="1" applyBorder="1" applyAlignment="1" applyProtection="1">
      <alignment horizontal="center" vertical="center" textRotation="90" wrapText="1"/>
      <protection hidden="1"/>
    </xf>
    <xf numFmtId="0" fontId="33" fillId="0" borderId="39" xfId="96" applyFont="1" applyFill="1" applyBorder="1" applyAlignment="1" applyProtection="1">
      <alignment horizontal="center" vertical="center" textRotation="90" wrapText="1"/>
      <protection hidden="1"/>
    </xf>
    <xf numFmtId="0" fontId="33" fillId="0" borderId="29" xfId="96" applyFont="1" applyFill="1" applyBorder="1" applyAlignment="1" applyProtection="1">
      <alignment horizontal="center" vertical="center" textRotation="90" wrapText="1"/>
      <protection hidden="1"/>
    </xf>
    <xf numFmtId="0" fontId="34" fillId="0" borderId="27" xfId="96" applyFont="1" applyFill="1" applyBorder="1" applyAlignment="1" applyProtection="1">
      <alignment horizontal="center" vertical="center"/>
      <protection hidden="1"/>
    </xf>
    <xf numFmtId="0" fontId="34" fillId="0" borderId="0" xfId="96" applyFont="1" applyFill="1" applyBorder="1" applyAlignment="1" applyProtection="1">
      <alignment horizontal="center" vertical="center"/>
      <protection hidden="1"/>
    </xf>
    <xf numFmtId="0" fontId="34" fillId="0" borderId="39" xfId="96" applyFont="1" applyFill="1" applyBorder="1" applyAlignment="1" applyProtection="1">
      <alignment horizontal="center" vertical="center"/>
      <protection hidden="1"/>
    </xf>
    <xf numFmtId="0" fontId="34" fillId="0" borderId="21" xfId="96" applyFont="1" applyFill="1" applyBorder="1" applyAlignment="1" applyProtection="1">
      <alignment horizontal="center" vertical="center" textRotation="90"/>
      <protection hidden="1"/>
    </xf>
    <xf numFmtId="0" fontId="34" fillId="0" borderId="21" xfId="96" applyFont="1" applyFill="1" applyBorder="1" applyAlignment="1" applyProtection="1">
      <alignment horizontal="center" vertical="center"/>
      <protection hidden="1"/>
    </xf>
    <xf numFmtId="0" fontId="8" fillId="0" borderId="32" xfId="96" applyFont="1" applyFill="1" applyBorder="1" applyAlignment="1" applyProtection="1">
      <alignment horizontal="center"/>
      <protection hidden="1"/>
    </xf>
    <xf numFmtId="0" fontId="8" fillId="0" borderId="36" xfId="96" applyFont="1" applyFill="1" applyBorder="1" applyAlignment="1" applyProtection="1">
      <alignment horizontal="center"/>
      <protection hidden="1"/>
    </xf>
    <xf numFmtId="0" fontId="37" fillId="0" borderId="25" xfId="96" applyFont="1" applyFill="1" applyBorder="1" applyAlignment="1" applyProtection="1">
      <alignment horizontal="center" vertical="center"/>
      <protection hidden="1" locked="0"/>
    </xf>
    <xf numFmtId="0" fontId="37" fillId="0" borderId="33" xfId="96" applyFont="1" applyFill="1" applyBorder="1" applyAlignment="1" applyProtection="1">
      <alignment horizontal="center" vertical="center"/>
      <protection hidden="1" locked="0"/>
    </xf>
    <xf numFmtId="0" fontId="37" fillId="0" borderId="26" xfId="97" applyFont="1" applyFill="1" applyBorder="1" applyAlignment="1" applyProtection="1">
      <alignment horizontal="center" vertical="center"/>
      <protection hidden="1" locked="0"/>
    </xf>
    <xf numFmtId="0" fontId="37" fillId="0" borderId="33" xfId="97" applyFont="1" applyFill="1" applyBorder="1" applyAlignment="1" applyProtection="1">
      <alignment horizontal="center" vertical="center"/>
      <protection hidden="1" locked="0"/>
    </xf>
    <xf numFmtId="0" fontId="37" fillId="0" borderId="21" xfId="97" applyFont="1" applyFill="1" applyBorder="1" applyAlignment="1" applyProtection="1">
      <alignment horizontal="center" vertical="center"/>
      <protection hidden="1" locked="0"/>
    </xf>
    <xf numFmtId="0" fontId="37" fillId="0" borderId="21" xfId="96" applyFont="1" applyFill="1" applyBorder="1" applyAlignment="1" applyProtection="1">
      <alignment horizontal="center" vertical="center"/>
      <protection hidden="1" locked="0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_Field_Cards_U17_U15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_AAAU20_DistanceCards" xfId="95"/>
    <cellStyle name="Normal_AAAU20_HeightCards" xfId="96"/>
    <cellStyle name="Normal_Field_Cards_U17_U15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18"/>
          <c:w val="0.806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Decathlon!$B$3</c:f>
              <c:strCache>
                <c:ptCount val="1"/>
                <c:pt idx="0">
                  <c:v>Daniel Gardiner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0"/>
              <c:pt idx="0">
                <c:v>100m</c:v>
              </c:pt>
              <c:pt idx="1">
                <c:v>Long Jump</c:v>
              </c:pt>
              <c:pt idx="2">
                <c:v>Shot</c:v>
              </c:pt>
              <c:pt idx="3">
                <c:v>High Jump</c:v>
              </c:pt>
              <c:pt idx="4">
                <c:v>400m</c:v>
              </c:pt>
              <c:pt idx="5">
                <c:v>Hurdles</c:v>
              </c:pt>
              <c:pt idx="6">
                <c:v>Discus</c:v>
              </c:pt>
              <c:pt idx="7">
                <c:v>Pole Vault</c:v>
              </c:pt>
              <c:pt idx="8">
                <c:v>Javelin</c:v>
              </c:pt>
              <c:pt idx="9">
                <c:v>1500m</c:v>
              </c:pt>
            </c:strLit>
          </c:cat>
          <c:val>
            <c:numRef>
              <c:f>(Decathlon!$H$3,Decathlon!$L$3,Decathlon!$P$3,Decathlon!$T$3,Decathlon!$X$3,Decathlon!$AC$3,Decathlon!$AG$3,Decathlon!$AK$3,Decathlon!$AO$3,Decathlon!$AS$3)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Decathlon!$B$4</c:f>
              <c:strCache>
                <c:ptCount val="1"/>
                <c:pt idx="0">
                  <c:v>Will Lambourne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0"/>
              <c:pt idx="0">
                <c:v>100m</c:v>
              </c:pt>
              <c:pt idx="1">
                <c:v>Long Jump</c:v>
              </c:pt>
              <c:pt idx="2">
                <c:v>Shot</c:v>
              </c:pt>
              <c:pt idx="3">
                <c:v>High Jump</c:v>
              </c:pt>
              <c:pt idx="4">
                <c:v>400m</c:v>
              </c:pt>
              <c:pt idx="5">
                <c:v>Hurdles</c:v>
              </c:pt>
              <c:pt idx="6">
                <c:v>Discus</c:v>
              </c:pt>
              <c:pt idx="7">
                <c:v>Pole Vault</c:v>
              </c:pt>
              <c:pt idx="8">
                <c:v>Javelin</c:v>
              </c:pt>
              <c:pt idx="9">
                <c:v>1500m</c:v>
              </c:pt>
            </c:strLit>
          </c:cat>
          <c:val>
            <c:numRef>
              <c:f>(Decathlon!$H$4,Decathlon!$L$4,Decathlon!$P$4,Decathlon!$T$4,Decathlon!$X$4,Decathlon!$AC$4,Decathlon!$AG$4,Decathlon!$AK$4,Decathlon!$AO$4,Decathlon!$AS$4)</c:f>
              <c:numCach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Decathlon!$B$5</c:f>
              <c:strCache>
                <c:ptCount val="1"/>
                <c:pt idx="0">
                  <c:v>Ben Gregory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Lit>
              <c:ptCount val="10"/>
              <c:pt idx="0">
                <c:v>100m</c:v>
              </c:pt>
              <c:pt idx="1">
                <c:v>Long Jump</c:v>
              </c:pt>
              <c:pt idx="2">
                <c:v>Shot</c:v>
              </c:pt>
              <c:pt idx="3">
                <c:v>High Jump</c:v>
              </c:pt>
              <c:pt idx="4">
                <c:v>400m</c:v>
              </c:pt>
              <c:pt idx="5">
                <c:v>Hurdles</c:v>
              </c:pt>
              <c:pt idx="6">
                <c:v>Discus</c:v>
              </c:pt>
              <c:pt idx="7">
                <c:v>Pole Vault</c:v>
              </c:pt>
              <c:pt idx="8">
                <c:v>Javelin</c:v>
              </c:pt>
              <c:pt idx="9">
                <c:v>1500m</c:v>
              </c:pt>
            </c:strLit>
          </c:cat>
          <c:val>
            <c:numRef>
              <c:f>(Decathlon!$H$5,Decathlon!$L$5,Decathlon!$P$5,Decathlon!$T$5,Decathlon!$X$5,Decathlon!$AC$5,Decathlon!$AG$5,Decathlon!$AK$5,Decathlon!$AO$5,Decathlon!$AS$5)</c:f>
              <c:numCache>
                <c:ptCount val="10"/>
                <c:pt idx="0">
                  <c:v>8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Decathlon!$B$6</c:f>
              <c:strCache>
                <c:ptCount val="1"/>
                <c:pt idx="0">
                  <c:v>Jack Andrew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Lit>
              <c:ptCount val="10"/>
              <c:pt idx="0">
                <c:v>100m</c:v>
              </c:pt>
              <c:pt idx="1">
                <c:v>Long Jump</c:v>
              </c:pt>
              <c:pt idx="2">
                <c:v>Shot</c:v>
              </c:pt>
              <c:pt idx="3">
                <c:v>High Jump</c:v>
              </c:pt>
              <c:pt idx="4">
                <c:v>400m</c:v>
              </c:pt>
              <c:pt idx="5">
                <c:v>Hurdles</c:v>
              </c:pt>
              <c:pt idx="6">
                <c:v>Discus</c:v>
              </c:pt>
              <c:pt idx="7">
                <c:v>Pole Vault</c:v>
              </c:pt>
              <c:pt idx="8">
                <c:v>Javelin</c:v>
              </c:pt>
              <c:pt idx="9">
                <c:v>1500m</c:v>
              </c:pt>
            </c:strLit>
          </c:cat>
          <c:val>
            <c:numRef>
              <c:f>(Decathlon!$H$6,Decathlon!$L$6,Decathlon!$P$6,Decathlon!$T$6,Decathlon!$X$6,Decathlon!$AC$6,Decathlon!$AG$6,Decathlon!$AK$6,Decathlon!$AO$6,Decathlon!$AS$6)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Decathlon!$B$7</c:f>
              <c:strCache>
                <c:ptCount val="1"/>
                <c:pt idx="0">
                  <c:v>Sebastian Rodger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Lit>
              <c:ptCount val="10"/>
              <c:pt idx="0">
                <c:v>100m</c:v>
              </c:pt>
              <c:pt idx="1">
                <c:v>Long Jump</c:v>
              </c:pt>
              <c:pt idx="2">
                <c:v>Shot</c:v>
              </c:pt>
              <c:pt idx="3">
                <c:v>High Jump</c:v>
              </c:pt>
              <c:pt idx="4">
                <c:v>400m</c:v>
              </c:pt>
              <c:pt idx="5">
                <c:v>Hurdles</c:v>
              </c:pt>
              <c:pt idx="6">
                <c:v>Discus</c:v>
              </c:pt>
              <c:pt idx="7">
                <c:v>Pole Vault</c:v>
              </c:pt>
              <c:pt idx="8">
                <c:v>Javelin</c:v>
              </c:pt>
              <c:pt idx="9">
                <c:v>1500m</c:v>
              </c:pt>
            </c:strLit>
          </c:cat>
          <c:val>
            <c:numRef>
              <c:f>(Decathlon!$H$7,Decathlon!$L$7,Decathlon!$P$7,Decathlon!$T$7,Decathlon!$X$7,Decathlon!$AC$7,Decathlon!$AG$7,Decathlon!$AK$7,Decathlon!$AO$7,Decathlon!$AS$7)</c:f>
              <c:numCache>
                <c:ptCount val="10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Decathlon!$B$8</c:f>
              <c:strCache>
                <c:ptCount val="1"/>
                <c:pt idx="0">
                  <c:v>Shaun Leigh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Lit>
              <c:ptCount val="10"/>
              <c:pt idx="0">
                <c:v>100m</c:v>
              </c:pt>
              <c:pt idx="1">
                <c:v>Long Jump</c:v>
              </c:pt>
              <c:pt idx="2">
                <c:v>Shot</c:v>
              </c:pt>
              <c:pt idx="3">
                <c:v>High Jump</c:v>
              </c:pt>
              <c:pt idx="4">
                <c:v>400m</c:v>
              </c:pt>
              <c:pt idx="5">
                <c:v>Hurdles</c:v>
              </c:pt>
              <c:pt idx="6">
                <c:v>Discus</c:v>
              </c:pt>
              <c:pt idx="7">
                <c:v>Pole Vault</c:v>
              </c:pt>
              <c:pt idx="8">
                <c:v>Javelin</c:v>
              </c:pt>
              <c:pt idx="9">
                <c:v>1500m</c:v>
              </c:pt>
            </c:strLit>
          </c:cat>
          <c:val>
            <c:numRef>
              <c:f>(Decathlon!$H$8,Decathlon!$L$8,Decathlon!$P$8,Decathlon!$T$8,Decathlon!$X$8,Decathlon!$AC$8,Decathlon!$AG$8,Decathlon!$AK$8,Decathlon!$AO$8,Decathlon!$AS$8)</c:f>
              <c:numCache>
                <c:ptCount val="10"/>
                <c:pt idx="0">
                  <c:v>10</c:v>
                </c:pt>
                <c:pt idx="1">
                  <c:v>8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Decathlon!$B$9</c:f>
              <c:strCache>
                <c:ptCount val="1"/>
                <c:pt idx="0">
                  <c:v>Bradley Hall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Lit>
              <c:ptCount val="10"/>
              <c:pt idx="0">
                <c:v>100m</c:v>
              </c:pt>
              <c:pt idx="1">
                <c:v>Long Jump</c:v>
              </c:pt>
              <c:pt idx="2">
                <c:v>Shot</c:v>
              </c:pt>
              <c:pt idx="3">
                <c:v>High Jump</c:v>
              </c:pt>
              <c:pt idx="4">
                <c:v>400m</c:v>
              </c:pt>
              <c:pt idx="5">
                <c:v>Hurdles</c:v>
              </c:pt>
              <c:pt idx="6">
                <c:v>Discus</c:v>
              </c:pt>
              <c:pt idx="7">
                <c:v>Pole Vault</c:v>
              </c:pt>
              <c:pt idx="8">
                <c:v>Javelin</c:v>
              </c:pt>
              <c:pt idx="9">
                <c:v>1500m</c:v>
              </c:pt>
            </c:strLit>
          </c:cat>
          <c:val>
            <c:numRef>
              <c:f>(Decathlon!$H$9,Decathlon!$L$9,Decathlon!$P$9,Decathlon!$T$9,Decathlon!$X$9,Decathlon!$AC$9,Decathlon!$AG$9,Decathlon!$AK$9,Decathlon!$AO$9,Decathlon!$AS$9)</c:f>
              <c:numCache>
                <c:ptCount val="10"/>
                <c:pt idx="0">
                  <c:v>12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Decathlon!$B$10</c:f>
              <c:strCache>
                <c:ptCount val="1"/>
                <c:pt idx="0">
                  <c:v>Jack Mcshane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10"/>
              <c:pt idx="0">
                <c:v>100m</c:v>
              </c:pt>
              <c:pt idx="1">
                <c:v>Long Jump</c:v>
              </c:pt>
              <c:pt idx="2">
                <c:v>Shot</c:v>
              </c:pt>
              <c:pt idx="3">
                <c:v>High Jump</c:v>
              </c:pt>
              <c:pt idx="4">
                <c:v>400m</c:v>
              </c:pt>
              <c:pt idx="5">
                <c:v>Hurdles</c:v>
              </c:pt>
              <c:pt idx="6">
                <c:v>Discus</c:v>
              </c:pt>
              <c:pt idx="7">
                <c:v>Pole Vault</c:v>
              </c:pt>
              <c:pt idx="8">
                <c:v>Javelin</c:v>
              </c:pt>
              <c:pt idx="9">
                <c:v>1500m</c:v>
              </c:pt>
            </c:strLit>
          </c:cat>
          <c:val>
            <c:numRef>
              <c:f>(Decathlon!$H$10,Decathlon!$L$10,Decathlon!$P$10,Decathlon!$T$10,Decathlon!$X$10,Decathlon!$AC$10,Decathlon!$AG$10,Decathlon!$AK$10,Decathlon!$AO$10,Decathlon!$AS$10)</c:f>
              <c:numCache>
                <c:ptCount val="10"/>
                <c:pt idx="0">
                  <c:v>13</c:v>
                </c:pt>
                <c:pt idx="1">
                  <c:v>11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9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Decathlon!$B$11</c:f>
              <c:strCache>
                <c:ptCount val="1"/>
                <c:pt idx="0">
                  <c:v>Matthew Wright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Lit>
              <c:ptCount val="10"/>
              <c:pt idx="0">
                <c:v>100m</c:v>
              </c:pt>
              <c:pt idx="1">
                <c:v>Long Jump</c:v>
              </c:pt>
              <c:pt idx="2">
                <c:v>Shot</c:v>
              </c:pt>
              <c:pt idx="3">
                <c:v>High Jump</c:v>
              </c:pt>
              <c:pt idx="4">
                <c:v>400m</c:v>
              </c:pt>
              <c:pt idx="5">
                <c:v>Hurdles</c:v>
              </c:pt>
              <c:pt idx="6">
                <c:v>Discus</c:v>
              </c:pt>
              <c:pt idx="7">
                <c:v>Pole Vault</c:v>
              </c:pt>
              <c:pt idx="8">
                <c:v>Javelin</c:v>
              </c:pt>
              <c:pt idx="9">
                <c:v>1500m</c:v>
              </c:pt>
            </c:strLit>
          </c:cat>
          <c:val>
            <c:numRef>
              <c:f>(Decathlon!$H$11,Decathlon!$L$11,Decathlon!$P$11,Decathlon!$T$11,Decathlon!$X$11,Decathlon!$AC$11,Decathlon!$AG$11,Decathlon!$AK$11,Decathlon!$AO$11,Decathlon!$AS$11)</c:f>
              <c:numCache>
                <c:ptCount val="10"/>
                <c:pt idx="0">
                  <c:v>9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Decathlon!$B$12</c:f>
              <c:strCache>
                <c:ptCount val="1"/>
                <c:pt idx="0">
                  <c:v>Michael Sweeney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Lit>
              <c:ptCount val="10"/>
              <c:pt idx="0">
                <c:v>100m</c:v>
              </c:pt>
              <c:pt idx="1">
                <c:v>Long Jump</c:v>
              </c:pt>
              <c:pt idx="2">
                <c:v>Shot</c:v>
              </c:pt>
              <c:pt idx="3">
                <c:v>High Jump</c:v>
              </c:pt>
              <c:pt idx="4">
                <c:v>400m</c:v>
              </c:pt>
              <c:pt idx="5">
                <c:v>Hurdles</c:v>
              </c:pt>
              <c:pt idx="6">
                <c:v>Discus</c:v>
              </c:pt>
              <c:pt idx="7">
                <c:v>Pole Vault</c:v>
              </c:pt>
              <c:pt idx="8">
                <c:v>Javelin</c:v>
              </c:pt>
              <c:pt idx="9">
                <c:v>1500m</c:v>
              </c:pt>
            </c:strLit>
          </c:cat>
          <c:val>
            <c:numRef>
              <c:f>(Decathlon!$H$12,Decathlon!$L$12,Decathlon!$P$12,Decathlon!$T$12,Decathlon!$X$12,Decathlon!$AC$12,Decathlon!$AG$12,Decathlon!$AK$12,Decathlon!$AO$12,Decathlon!$AS$12)</c:f>
              <c:numCache>
                <c:ptCount val="10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10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12</c:v>
                </c:pt>
                <c:pt idx="9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Decathlon!$B$13</c:f>
              <c:strCache>
                <c:ptCount val="1"/>
                <c:pt idx="0">
                  <c:v>Adam Edgar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Lit>
              <c:ptCount val="10"/>
              <c:pt idx="0">
                <c:v>100m</c:v>
              </c:pt>
              <c:pt idx="1">
                <c:v>Long Jump</c:v>
              </c:pt>
              <c:pt idx="2">
                <c:v>Shot</c:v>
              </c:pt>
              <c:pt idx="3">
                <c:v>High Jump</c:v>
              </c:pt>
              <c:pt idx="4">
                <c:v>400m</c:v>
              </c:pt>
              <c:pt idx="5">
                <c:v>Hurdles</c:v>
              </c:pt>
              <c:pt idx="6">
                <c:v>Discus</c:v>
              </c:pt>
              <c:pt idx="7">
                <c:v>Pole Vault</c:v>
              </c:pt>
              <c:pt idx="8">
                <c:v>Javelin</c:v>
              </c:pt>
              <c:pt idx="9">
                <c:v>1500m</c:v>
              </c:pt>
            </c:strLit>
          </c:cat>
          <c:val>
            <c:numRef>
              <c:f>(Decathlon!$H$13,Decathlon!$L$13,Decathlon!$P$13,Decathlon!$T$13,Decathlon!$X$13,Decathlon!$AC$13,Decathlon!$AG$13,Decathlon!$AK$13,Decathlon!$AO$13,Decathlon!$AS$13)</c:f>
              <c:numCache>
                <c:ptCount val="10"/>
                <c:pt idx="0">
                  <c:v>7</c:v>
                </c:pt>
                <c:pt idx="1">
                  <c:v>9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Decathlon!$B$14</c:f>
              <c:strCache>
                <c:ptCount val="1"/>
                <c:pt idx="0">
                  <c:v>David Dempsey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Lit>
              <c:ptCount val="10"/>
              <c:pt idx="0">
                <c:v>100m</c:v>
              </c:pt>
              <c:pt idx="1">
                <c:v>Long Jump</c:v>
              </c:pt>
              <c:pt idx="2">
                <c:v>Shot</c:v>
              </c:pt>
              <c:pt idx="3">
                <c:v>High Jump</c:v>
              </c:pt>
              <c:pt idx="4">
                <c:v>400m</c:v>
              </c:pt>
              <c:pt idx="5">
                <c:v>Hurdles</c:v>
              </c:pt>
              <c:pt idx="6">
                <c:v>Discus</c:v>
              </c:pt>
              <c:pt idx="7">
                <c:v>Pole Vault</c:v>
              </c:pt>
              <c:pt idx="8">
                <c:v>Javelin</c:v>
              </c:pt>
              <c:pt idx="9">
                <c:v>1500m</c:v>
              </c:pt>
            </c:strLit>
          </c:cat>
          <c:val>
            <c:numRef>
              <c:f>(Decathlon!$H$14,Decathlon!$L$14,Decathlon!$P$14,Decathlon!$T$14,Decathlon!$X$14,Decathlon!$AC$14,Decathlon!$AG$14,Decathlon!$AK$14,Decathlon!$AO$14,Decathlon!$AS$14)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8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Decathlon!$B$15</c:f>
              <c:strCache>
                <c:ptCount val="1"/>
                <c:pt idx="0">
                  <c:v>Craig Mcewan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Lit>
              <c:ptCount val="10"/>
              <c:pt idx="0">
                <c:v>100m</c:v>
              </c:pt>
              <c:pt idx="1">
                <c:v>Long Jump</c:v>
              </c:pt>
              <c:pt idx="2">
                <c:v>Shot</c:v>
              </c:pt>
              <c:pt idx="3">
                <c:v>High Jump</c:v>
              </c:pt>
              <c:pt idx="4">
                <c:v>400m</c:v>
              </c:pt>
              <c:pt idx="5">
                <c:v>Hurdles</c:v>
              </c:pt>
              <c:pt idx="6">
                <c:v>Discus</c:v>
              </c:pt>
              <c:pt idx="7">
                <c:v>Pole Vault</c:v>
              </c:pt>
              <c:pt idx="8">
                <c:v>Javelin</c:v>
              </c:pt>
              <c:pt idx="9">
                <c:v>1500m</c:v>
              </c:pt>
            </c:strLit>
          </c:cat>
          <c:val>
            <c:numRef>
              <c:f>(Decathlon!$H$15,Decathlon!$L$15,Decathlon!$P$15,Decathlon!$T$15,Decathlon!$X$15,Decathlon!$AC$15,Decathlon!$AG$15,Decathlon!$AK$15,Decathlon!$AO$15,Decathlon!$AS$15)</c:f>
              <c:numCache>
                <c:ptCount val="10"/>
                <c:pt idx="0">
                  <c:v>3</c:v>
                </c:pt>
                <c:pt idx="1">
                  <c:v>10</c:v>
                </c:pt>
                <c:pt idx="2">
                  <c:v>10</c:v>
                </c:pt>
                <c:pt idx="3">
                  <c:v>13</c:v>
                </c:pt>
                <c:pt idx="4">
                  <c:v>11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Decathlon!$B$16</c:f>
              <c:strCache>
                <c:ptCount val="1"/>
                <c:pt idx="0">
                  <c:v>Andrew Robinson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Lit>
              <c:ptCount val="10"/>
              <c:pt idx="0">
                <c:v>100m</c:v>
              </c:pt>
              <c:pt idx="1">
                <c:v>Long Jump</c:v>
              </c:pt>
              <c:pt idx="2">
                <c:v>Shot</c:v>
              </c:pt>
              <c:pt idx="3">
                <c:v>High Jump</c:v>
              </c:pt>
              <c:pt idx="4">
                <c:v>400m</c:v>
              </c:pt>
              <c:pt idx="5">
                <c:v>Hurdles</c:v>
              </c:pt>
              <c:pt idx="6">
                <c:v>Discus</c:v>
              </c:pt>
              <c:pt idx="7">
                <c:v>Pole Vault</c:v>
              </c:pt>
              <c:pt idx="8">
                <c:v>Javelin</c:v>
              </c:pt>
              <c:pt idx="9">
                <c:v>1500m</c:v>
              </c:pt>
            </c:strLit>
          </c:cat>
          <c:val>
            <c:numRef>
              <c:f>(Decathlon!$H$16,Decathlon!$L$16,Decathlon!$P$16,Decathlon!$T$16,Decathlon!$X$16,Decathlon!$AC$16,Decathlon!$AG$16,Decathlon!$AK$16,Decathlon!$AO$16,Decathlon!$AS$16)</c:f>
              <c:numCache>
                <c:ptCount val="10"/>
                <c:pt idx="0">
                  <c:v>6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Decathlon!$B$17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Lit>
              <c:ptCount val="10"/>
              <c:pt idx="0">
                <c:v>100m</c:v>
              </c:pt>
              <c:pt idx="1">
                <c:v>Long Jump</c:v>
              </c:pt>
              <c:pt idx="2">
                <c:v>Shot</c:v>
              </c:pt>
              <c:pt idx="3">
                <c:v>High Jump</c:v>
              </c:pt>
              <c:pt idx="4">
                <c:v>400m</c:v>
              </c:pt>
              <c:pt idx="5">
                <c:v>Hurdles</c:v>
              </c:pt>
              <c:pt idx="6">
                <c:v>Discus</c:v>
              </c:pt>
              <c:pt idx="7">
                <c:v>Pole Vault</c:v>
              </c:pt>
              <c:pt idx="8">
                <c:v>Javelin</c:v>
              </c:pt>
              <c:pt idx="9">
                <c:v>1500m</c:v>
              </c:pt>
            </c:strLit>
          </c:cat>
          <c:val>
            <c:numRef>
              <c:f>(Decathlon!$H$17,Decathlon!$L$17,Decathlon!$P$17,Decathlon!$T$17,Decathlon!$X$17,Decathlon!$AC$17,Decathlon!$AG$17,Decathlon!$AK$17,Decathlon!$AO$17,Decathlon!$AS$17)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Decathlon!$B$18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Lit>
              <c:ptCount val="10"/>
              <c:pt idx="0">
                <c:v>100m</c:v>
              </c:pt>
              <c:pt idx="1">
                <c:v>Long Jump</c:v>
              </c:pt>
              <c:pt idx="2">
                <c:v>Shot</c:v>
              </c:pt>
              <c:pt idx="3">
                <c:v>High Jump</c:v>
              </c:pt>
              <c:pt idx="4">
                <c:v>400m</c:v>
              </c:pt>
              <c:pt idx="5">
                <c:v>Hurdles</c:v>
              </c:pt>
              <c:pt idx="6">
                <c:v>Discus</c:v>
              </c:pt>
              <c:pt idx="7">
                <c:v>Pole Vault</c:v>
              </c:pt>
              <c:pt idx="8">
                <c:v>Javelin</c:v>
              </c:pt>
              <c:pt idx="9">
                <c:v>1500m</c:v>
              </c:pt>
            </c:strLit>
          </c:cat>
          <c:val>
            <c:numRef>
              <c:f>(Decathlon!$H$18,Decathlon!$L$18,Decathlon!$P$18,Decathlon!$T$18,Decathlon!$X$18,Decathlon!$AC$18,Decathlon!$AG$18,Decathlon!$AK$18,Decathlon!$AO$18,Decathlon!$AS$18)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Decathlon!$B$19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Lit>
              <c:ptCount val="10"/>
              <c:pt idx="0">
                <c:v>100m</c:v>
              </c:pt>
              <c:pt idx="1">
                <c:v>Long Jump</c:v>
              </c:pt>
              <c:pt idx="2">
                <c:v>Shot</c:v>
              </c:pt>
              <c:pt idx="3">
                <c:v>High Jump</c:v>
              </c:pt>
              <c:pt idx="4">
                <c:v>400m</c:v>
              </c:pt>
              <c:pt idx="5">
                <c:v>Hurdles</c:v>
              </c:pt>
              <c:pt idx="6">
                <c:v>Discus</c:v>
              </c:pt>
              <c:pt idx="7">
                <c:v>Pole Vault</c:v>
              </c:pt>
              <c:pt idx="8">
                <c:v>Javelin</c:v>
              </c:pt>
              <c:pt idx="9">
                <c:v>1500m</c:v>
              </c:pt>
            </c:strLit>
          </c:cat>
          <c:val>
            <c:numRef>
              <c:f>(Decathlon!$H$19,Decathlon!$L$19,Decathlon!$P$19,Decathlon!$T$19,Decathlon!$X$19,Decathlon!$AC$19,Decathlon!$AG$19,Decathlon!$AK$19,Decathlon!$AO$19,Decathlon!$AS$19)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Decathlon!$B$20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Lit>
              <c:ptCount val="10"/>
              <c:pt idx="0">
                <c:v>100m</c:v>
              </c:pt>
              <c:pt idx="1">
                <c:v>Long Jump</c:v>
              </c:pt>
              <c:pt idx="2">
                <c:v>Shot</c:v>
              </c:pt>
              <c:pt idx="3">
                <c:v>High Jump</c:v>
              </c:pt>
              <c:pt idx="4">
                <c:v>400m</c:v>
              </c:pt>
              <c:pt idx="5">
                <c:v>Hurdles</c:v>
              </c:pt>
              <c:pt idx="6">
                <c:v>Discus</c:v>
              </c:pt>
              <c:pt idx="7">
                <c:v>Pole Vault</c:v>
              </c:pt>
              <c:pt idx="8">
                <c:v>Javelin</c:v>
              </c:pt>
              <c:pt idx="9">
                <c:v>1500m</c:v>
              </c:pt>
            </c:strLit>
          </c:cat>
          <c:val>
            <c:numRef>
              <c:f>(Decathlon!$H$20,Decathlon!$L$20,Decathlon!$P$20,Decathlon!$T$20,Decathlon!$X$20,Decathlon!$AC$20,Decathlon!$AG$20,Decathlon!$AK$20,Decathlon!$AO$20,Decathlon!$AS$20)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Decathlon!$B$21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10"/>
              <c:pt idx="0">
                <c:v>100m</c:v>
              </c:pt>
              <c:pt idx="1">
                <c:v>Long Jump</c:v>
              </c:pt>
              <c:pt idx="2">
                <c:v>Shot</c:v>
              </c:pt>
              <c:pt idx="3">
                <c:v>High Jump</c:v>
              </c:pt>
              <c:pt idx="4">
                <c:v>400m</c:v>
              </c:pt>
              <c:pt idx="5">
                <c:v>Hurdles</c:v>
              </c:pt>
              <c:pt idx="6">
                <c:v>Discus</c:v>
              </c:pt>
              <c:pt idx="7">
                <c:v>Pole Vault</c:v>
              </c:pt>
              <c:pt idx="8">
                <c:v>Javelin</c:v>
              </c:pt>
              <c:pt idx="9">
                <c:v>1500m</c:v>
              </c:pt>
            </c:strLit>
          </c:cat>
          <c:val>
            <c:numRef>
              <c:f>(Decathlon!$H$21,Decathlon!$L$21,Decathlon!$P$21,Decathlon!$T$21,Decathlon!$X$21,Decathlon!$AC$21,Decathlon!$AG$21,Decathlon!$AK$21,Decathlon!$AO$21,Decathlon!$AS$21)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Decathlon!$B$22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Lit>
              <c:ptCount val="10"/>
              <c:pt idx="0">
                <c:v>100m</c:v>
              </c:pt>
              <c:pt idx="1">
                <c:v>Long Jump</c:v>
              </c:pt>
              <c:pt idx="2">
                <c:v>Shot</c:v>
              </c:pt>
              <c:pt idx="3">
                <c:v>High Jump</c:v>
              </c:pt>
              <c:pt idx="4">
                <c:v>400m</c:v>
              </c:pt>
              <c:pt idx="5">
                <c:v>Hurdles</c:v>
              </c:pt>
              <c:pt idx="6">
                <c:v>Discus</c:v>
              </c:pt>
              <c:pt idx="7">
                <c:v>Pole Vault</c:v>
              </c:pt>
              <c:pt idx="8">
                <c:v>Javelin</c:v>
              </c:pt>
              <c:pt idx="9">
                <c:v>1500m</c:v>
              </c:pt>
            </c:strLit>
          </c:cat>
          <c:val>
            <c:numRef>
              <c:f>(Decathlon!$H$22,Decathlon!$L$22,Decathlon!$P$22,Decathlon!$T$22,Decathlon!$X$22,Decathlon!$AC$22,Decathlon!$AG$22,Decathlon!$AK$22,Decathlon!$AO$22,Decathlon!$AS$22)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Decathlon!$B$23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Lit>
              <c:ptCount val="10"/>
              <c:pt idx="0">
                <c:v>100m</c:v>
              </c:pt>
              <c:pt idx="1">
                <c:v>Long Jump</c:v>
              </c:pt>
              <c:pt idx="2">
                <c:v>Shot</c:v>
              </c:pt>
              <c:pt idx="3">
                <c:v>High Jump</c:v>
              </c:pt>
              <c:pt idx="4">
                <c:v>400m</c:v>
              </c:pt>
              <c:pt idx="5">
                <c:v>Hurdles</c:v>
              </c:pt>
              <c:pt idx="6">
                <c:v>Discus</c:v>
              </c:pt>
              <c:pt idx="7">
                <c:v>Pole Vault</c:v>
              </c:pt>
              <c:pt idx="8">
                <c:v>Javelin</c:v>
              </c:pt>
              <c:pt idx="9">
                <c:v>1500m</c:v>
              </c:pt>
            </c:strLit>
          </c:cat>
          <c:val>
            <c:numRef>
              <c:f>(Decathlon!$H$23,Decathlon!$L$23,Decathlon!$P$23,Decathlon!$T$23,Decathlon!$X$23,Decathlon!$AC$23,Decathlon!$AG$23,Decathlon!$AK$23,Decathlon!$AO$23,Decathlon!$AS$23)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8545444"/>
        <c:axId val="11364677"/>
      </c:lineChart>
      <c:catAx>
        <c:axId val="385454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Event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64677"/>
        <c:crosses val="max"/>
        <c:auto val="1"/>
        <c:lblOffset val="100"/>
        <c:tickLblSkip val="1"/>
        <c:noMultiLvlLbl val="0"/>
      </c:catAx>
      <c:valAx>
        <c:axId val="1136467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 After Event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crossAx val="38545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01825"/>
          <c:w val="0.14225"/>
          <c:h val="0.8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 paperSize="9"/>
  <headerFooter>
    <oddHeader>&amp;CHome Countries Combined Events Match (Incl. UK Combined Events Challenge)
England A v England B v Scotland v Wales v N Ireland
8 &amp;&amp; 9 September 2007
Northwood Stadium, Stoke on Trent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238125</xdr:colOff>
      <xdr:row>28</xdr:row>
      <xdr:rowOff>19050</xdr:rowOff>
    </xdr:from>
    <xdr:to>
      <xdr:col>39</xdr:col>
      <xdr:colOff>76200</xdr:colOff>
      <xdr:row>31</xdr:row>
      <xdr:rowOff>104775</xdr:rowOff>
    </xdr:to>
    <xdr:sp macro="[0]!Rank_sort">
      <xdr:nvSpPr>
        <xdr:cNvPr id="1" name="Rounded Rectangle 1"/>
        <xdr:cNvSpPr>
          <a:spLocks/>
        </xdr:cNvSpPr>
      </xdr:nvSpPr>
      <xdr:spPr>
        <a:xfrm>
          <a:off x="13192125" y="3190875"/>
          <a:ext cx="800100" cy="457200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Sort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31</xdr:row>
      <xdr:rowOff>0</xdr:rowOff>
    </xdr:from>
    <xdr:to>
      <xdr:col>41</xdr:col>
      <xdr:colOff>0</xdr:colOff>
      <xdr:row>31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096375" y="6505575"/>
          <a:ext cx="0" cy="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PV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31</xdr:row>
      <xdr:rowOff>0</xdr:rowOff>
    </xdr:from>
    <xdr:to>
      <xdr:col>41</xdr:col>
      <xdr:colOff>0</xdr:colOff>
      <xdr:row>31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096375" y="6505575"/>
          <a:ext cx="0" cy="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J198"/>
  <sheetViews>
    <sheetView zoomScalePageLayoutView="0" workbookViewId="0" topLeftCell="A1">
      <selection activeCell="D23" sqref="D23"/>
    </sheetView>
  </sheetViews>
  <sheetFormatPr defaultColWidth="9.140625" defaultRowHeight="15" customHeight="1"/>
  <cols>
    <col min="1" max="1" width="3.7109375" style="2" customWidth="1"/>
    <col min="2" max="2" width="6.00390625" style="11" customWidth="1"/>
    <col min="3" max="3" width="15.421875" style="2" customWidth="1"/>
    <col min="4" max="4" width="22.8515625" style="2" customWidth="1"/>
    <col min="5" max="5" width="40.57421875" style="2" customWidth="1"/>
    <col min="6" max="6" width="10.7109375" style="2" customWidth="1"/>
    <col min="7" max="7" width="4.00390625" style="2" customWidth="1"/>
    <col min="8" max="8" width="10.421875" style="2" customWidth="1"/>
    <col min="9" max="9" width="15.421875" style="2" customWidth="1"/>
    <col min="10" max="10" width="27.140625" style="2" customWidth="1"/>
    <col min="11" max="11" width="15.7109375" style="2" customWidth="1"/>
    <col min="12" max="12" width="9.140625" style="2" customWidth="1"/>
    <col min="13" max="13" width="12.57421875" style="2" customWidth="1"/>
    <col min="14" max="14" width="13.57421875" style="2" customWidth="1"/>
    <col min="15" max="16384" width="9.140625" style="2" customWidth="1"/>
  </cols>
  <sheetData>
    <row r="1" spans="2:5" s="1" customFormat="1" ht="15" customHeight="1">
      <c r="B1" s="8"/>
      <c r="C1" s="5"/>
      <c r="D1" s="5"/>
      <c r="E1" s="5"/>
    </row>
    <row r="2" spans="2:5" ht="22.5">
      <c r="B2" s="12" t="s">
        <v>258</v>
      </c>
      <c r="C2" s="6"/>
      <c r="D2" s="6"/>
      <c r="E2" s="6"/>
    </row>
    <row r="3" spans="2:5" ht="15" customHeight="1">
      <c r="B3" s="9"/>
      <c r="C3" s="6"/>
      <c r="D3" s="6"/>
      <c r="E3" s="6"/>
    </row>
    <row r="4" spans="1:6" ht="15" customHeight="1">
      <c r="A4"/>
      <c r="B4" s="10">
        <v>1</v>
      </c>
      <c r="C4" s="7" t="s">
        <v>126</v>
      </c>
      <c r="D4" s="7" t="s">
        <v>127</v>
      </c>
      <c r="E4" s="7" t="s">
        <v>231</v>
      </c>
      <c r="F4" s="4"/>
    </row>
    <row r="5" spans="1:6" ht="15" customHeight="1">
      <c r="A5"/>
      <c r="B5" s="10">
        <v>2</v>
      </c>
      <c r="C5" s="7" t="s">
        <v>15</v>
      </c>
      <c r="D5" s="7" t="s">
        <v>16</v>
      </c>
      <c r="E5" s="7" t="s">
        <v>17</v>
      </c>
      <c r="F5" s="4"/>
    </row>
    <row r="6" spans="1:6" ht="15" customHeight="1">
      <c r="A6"/>
      <c r="B6" s="10">
        <v>3</v>
      </c>
      <c r="C6" s="7" t="s">
        <v>18</v>
      </c>
      <c r="D6" s="7" t="s">
        <v>159</v>
      </c>
      <c r="E6" s="7" t="s">
        <v>160</v>
      </c>
      <c r="F6" s="4"/>
    </row>
    <row r="7" spans="1:6" ht="15" customHeight="1">
      <c r="A7"/>
      <c r="B7" s="10">
        <v>4</v>
      </c>
      <c r="C7" s="7" t="s">
        <v>156</v>
      </c>
      <c r="D7" s="7" t="s">
        <v>157</v>
      </c>
      <c r="E7" s="7" t="s">
        <v>158</v>
      </c>
      <c r="F7" s="4"/>
    </row>
    <row r="8" spans="1:6" ht="15" customHeight="1">
      <c r="A8"/>
      <c r="B8" s="10">
        <v>5</v>
      </c>
      <c r="C8" s="7" t="s">
        <v>67</v>
      </c>
      <c r="D8" s="7" t="s">
        <v>68</v>
      </c>
      <c r="E8" s="7" t="s">
        <v>6</v>
      </c>
      <c r="F8" s="4"/>
    </row>
    <row r="9" spans="1:6" ht="15" customHeight="1">
      <c r="A9"/>
      <c r="B9" s="10">
        <v>6</v>
      </c>
      <c r="C9" s="7" t="s">
        <v>181</v>
      </c>
      <c r="D9" s="7" t="s">
        <v>182</v>
      </c>
      <c r="E9" s="7" t="s">
        <v>172</v>
      </c>
      <c r="F9" s="4"/>
    </row>
    <row r="10" spans="1:6" ht="15" customHeight="1">
      <c r="A10"/>
      <c r="B10" s="10">
        <v>7</v>
      </c>
      <c r="C10" s="7" t="s">
        <v>60</v>
      </c>
      <c r="D10" s="7" t="s">
        <v>119</v>
      </c>
      <c r="E10" s="7" t="s">
        <v>120</v>
      </c>
      <c r="F10" s="4"/>
    </row>
    <row r="11" spans="1:6" ht="15" customHeight="1">
      <c r="A11"/>
      <c r="B11" s="10">
        <v>8</v>
      </c>
      <c r="C11" s="7" t="s">
        <v>133</v>
      </c>
      <c r="D11" s="7" t="s">
        <v>134</v>
      </c>
      <c r="E11" s="7" t="s">
        <v>135</v>
      </c>
      <c r="F11" s="4"/>
    </row>
    <row r="12" spans="1:6" ht="15" customHeight="1">
      <c r="A12"/>
      <c r="B12" s="10">
        <v>9</v>
      </c>
      <c r="C12" s="7" t="s">
        <v>20</v>
      </c>
      <c r="D12" s="7" t="s">
        <v>75</v>
      </c>
      <c r="E12" s="7" t="s">
        <v>76</v>
      </c>
      <c r="F12" s="4"/>
    </row>
    <row r="13" spans="1:10" ht="15" customHeight="1">
      <c r="A13"/>
      <c r="B13" s="10">
        <v>10</v>
      </c>
      <c r="C13" s="7" t="s">
        <v>67</v>
      </c>
      <c r="D13" s="7" t="s">
        <v>143</v>
      </c>
      <c r="E13" s="7" t="s">
        <v>232</v>
      </c>
      <c r="F13" s="4"/>
      <c r="G13" s="4"/>
      <c r="H13" s="4"/>
      <c r="I13" s="4"/>
      <c r="J13" s="4"/>
    </row>
    <row r="14" spans="1:10" ht="15" customHeight="1">
      <c r="A14"/>
      <c r="B14" s="10">
        <v>11</v>
      </c>
      <c r="C14" s="7" t="s">
        <v>106</v>
      </c>
      <c r="D14" s="7" t="s">
        <v>107</v>
      </c>
      <c r="E14" s="7" t="s">
        <v>108</v>
      </c>
      <c r="F14" s="4"/>
      <c r="G14" s="4"/>
      <c r="H14" s="4"/>
      <c r="I14" s="4"/>
      <c r="J14" s="4"/>
    </row>
    <row r="15" spans="1:10" ht="15" customHeight="1">
      <c r="A15"/>
      <c r="B15" s="10">
        <v>12</v>
      </c>
      <c r="C15" s="7" t="s">
        <v>56</v>
      </c>
      <c r="D15" s="7" t="s">
        <v>105</v>
      </c>
      <c r="E15" s="7" t="s">
        <v>10</v>
      </c>
      <c r="F15" s="4"/>
      <c r="G15" s="4"/>
      <c r="H15" s="4"/>
      <c r="I15" s="4"/>
      <c r="J15" s="4"/>
    </row>
    <row r="16" spans="1:10" ht="15" customHeight="1">
      <c r="A16"/>
      <c r="B16" s="10">
        <v>13</v>
      </c>
      <c r="C16" s="7" t="s">
        <v>51</v>
      </c>
      <c r="D16" s="7" t="s">
        <v>52</v>
      </c>
      <c r="E16" s="7" t="s">
        <v>6</v>
      </c>
      <c r="F16" s="4"/>
      <c r="G16" s="4"/>
      <c r="H16" s="4"/>
      <c r="I16" s="4"/>
      <c r="J16" s="4"/>
    </row>
    <row r="17" spans="1:10" ht="15" customHeight="1">
      <c r="A17"/>
      <c r="B17" s="10">
        <v>14</v>
      </c>
      <c r="C17" s="7" t="s">
        <v>128</v>
      </c>
      <c r="D17" s="7" t="s">
        <v>129</v>
      </c>
      <c r="E17" s="7" t="s">
        <v>130</v>
      </c>
      <c r="F17" s="4"/>
      <c r="G17" s="4"/>
      <c r="H17" s="4"/>
      <c r="I17" s="4"/>
      <c r="J17" s="4"/>
    </row>
    <row r="18" spans="1:10" ht="15" customHeight="1">
      <c r="A18"/>
      <c r="B18" s="10">
        <v>15</v>
      </c>
      <c r="C18" s="7" t="s">
        <v>202</v>
      </c>
      <c r="D18" s="7" t="s">
        <v>203</v>
      </c>
      <c r="E18" s="7" t="s">
        <v>204</v>
      </c>
      <c r="F18" s="4"/>
      <c r="G18" s="4"/>
      <c r="H18" s="4"/>
      <c r="I18" s="4"/>
      <c r="J18" s="4"/>
    </row>
    <row r="19" spans="1:10" ht="15" customHeight="1">
      <c r="A19"/>
      <c r="B19" s="10">
        <v>16</v>
      </c>
      <c r="C19" s="7" t="s">
        <v>210</v>
      </c>
      <c r="D19" s="7" t="s">
        <v>211</v>
      </c>
      <c r="E19" s="7" t="s">
        <v>6</v>
      </c>
      <c r="F19" s="4"/>
      <c r="G19" s="4"/>
      <c r="H19" s="4"/>
      <c r="I19" s="4"/>
      <c r="J19" s="4"/>
    </row>
    <row r="20" spans="1:10" ht="15" customHeight="1">
      <c r="A20"/>
      <c r="B20" s="10">
        <v>17</v>
      </c>
      <c r="C20" s="7" t="s">
        <v>217</v>
      </c>
      <c r="D20" s="7" t="s">
        <v>218</v>
      </c>
      <c r="E20" s="7" t="s">
        <v>219</v>
      </c>
      <c r="F20" s="4"/>
      <c r="G20" s="4"/>
      <c r="H20" s="4"/>
      <c r="I20" s="4"/>
      <c r="J20" s="4"/>
    </row>
    <row r="21" spans="1:10" ht="15" customHeight="1">
      <c r="A21"/>
      <c r="B21" s="10">
        <v>18</v>
      </c>
      <c r="C21" s="7" t="s">
        <v>220</v>
      </c>
      <c r="D21" s="7" t="s">
        <v>221</v>
      </c>
      <c r="E21" s="7" t="s">
        <v>222</v>
      </c>
      <c r="F21" s="4"/>
      <c r="G21" s="4"/>
      <c r="H21" s="4"/>
      <c r="I21" s="4"/>
      <c r="J21" s="4"/>
    </row>
    <row r="22" spans="1:10" ht="15" customHeight="1">
      <c r="A22"/>
      <c r="B22" s="10">
        <v>19</v>
      </c>
      <c r="C22" s="7" t="s">
        <v>20</v>
      </c>
      <c r="D22" s="7" t="s">
        <v>206</v>
      </c>
      <c r="E22" s="7" t="s">
        <v>234</v>
      </c>
      <c r="F22" s="4"/>
      <c r="G22" s="4"/>
      <c r="H22" s="4"/>
      <c r="I22" s="4"/>
      <c r="J22" s="4"/>
    </row>
    <row r="23" spans="1:10" ht="15" customHeight="1">
      <c r="A23"/>
      <c r="B23" s="10">
        <v>20</v>
      </c>
      <c r="C23" s="7" t="s">
        <v>267</v>
      </c>
      <c r="D23" s="7" t="s">
        <v>268</v>
      </c>
      <c r="E23" s="7" t="s">
        <v>27</v>
      </c>
      <c r="F23" s="4"/>
      <c r="G23" s="4"/>
      <c r="H23" s="4"/>
      <c r="I23" s="4"/>
      <c r="J23" s="4"/>
    </row>
    <row r="24" spans="1:5" ht="15" customHeight="1">
      <c r="A24"/>
      <c r="B24" s="10"/>
      <c r="C24" s="7"/>
      <c r="D24" s="7"/>
      <c r="E24" s="7"/>
    </row>
    <row r="25" spans="1:5" ht="15" customHeight="1">
      <c r="A25"/>
      <c r="B25" s="9"/>
      <c r="C25" s="6"/>
      <c r="D25" s="6"/>
      <c r="E25" s="6"/>
    </row>
    <row r="26" spans="1:5" ht="15" customHeight="1">
      <c r="A26"/>
      <c r="B26" s="9"/>
      <c r="C26" s="6"/>
      <c r="D26" s="6"/>
      <c r="E26" s="6"/>
    </row>
    <row r="27" spans="1:5" ht="15" customHeight="1">
      <c r="A27"/>
      <c r="B27" s="9"/>
      <c r="C27" s="6"/>
      <c r="D27" s="6"/>
      <c r="E27" s="6"/>
    </row>
    <row r="28" spans="1:5" ht="15" customHeight="1">
      <c r="A28"/>
      <c r="B28" s="9"/>
      <c r="C28" s="6"/>
      <c r="D28" s="6"/>
      <c r="E28" s="6"/>
    </row>
    <row r="29" spans="1:5" ht="15" customHeight="1">
      <c r="A29"/>
      <c r="B29" s="9"/>
      <c r="C29" s="6"/>
      <c r="D29" s="6"/>
      <c r="E29" s="6"/>
    </row>
    <row r="30" spans="1:5" ht="15" customHeight="1">
      <c r="A30"/>
      <c r="B30" s="9"/>
      <c r="C30" s="6"/>
      <c r="D30" s="6"/>
      <c r="E30" s="6"/>
    </row>
    <row r="31" spans="1:5" ht="15" customHeight="1">
      <c r="A31"/>
      <c r="B31" s="9"/>
      <c r="C31" s="6"/>
      <c r="D31" s="6"/>
      <c r="E31" s="6"/>
    </row>
    <row r="32" spans="1:5" ht="15" customHeight="1">
      <c r="A32"/>
      <c r="B32" s="9"/>
      <c r="C32" s="6"/>
      <c r="D32" s="6"/>
      <c r="E32" s="6"/>
    </row>
    <row r="33" spans="1:5" ht="15" customHeight="1">
      <c r="A33"/>
      <c r="B33" s="9"/>
      <c r="C33" s="6"/>
      <c r="D33" s="6"/>
      <c r="E33" s="6"/>
    </row>
    <row r="34" spans="1:5" ht="15" customHeight="1">
      <c r="A34"/>
      <c r="B34" s="9"/>
      <c r="C34" s="6"/>
      <c r="D34" s="6"/>
      <c r="E34" s="6"/>
    </row>
    <row r="35" spans="1:5" ht="15" customHeight="1">
      <c r="A35"/>
      <c r="B35" s="9"/>
      <c r="C35" s="6"/>
      <c r="D35" s="6"/>
      <c r="E35" s="6"/>
    </row>
    <row r="36" spans="1:5" ht="15" customHeight="1">
      <c r="A36"/>
      <c r="B36" s="9"/>
      <c r="C36" s="6"/>
      <c r="D36" s="6"/>
      <c r="E36" s="6"/>
    </row>
    <row r="37" spans="1:5" ht="15" customHeight="1">
      <c r="A37"/>
      <c r="B37" s="9"/>
      <c r="C37" s="6"/>
      <c r="D37" s="6"/>
      <c r="E37" s="6"/>
    </row>
    <row r="38" spans="1:5" ht="15" customHeight="1">
      <c r="A38"/>
      <c r="B38" s="9"/>
      <c r="C38" s="6"/>
      <c r="D38" s="6"/>
      <c r="E38" s="6"/>
    </row>
    <row r="39" spans="1:5" ht="15" customHeight="1">
      <c r="A39"/>
      <c r="B39" s="9"/>
      <c r="C39" s="6"/>
      <c r="D39" s="6"/>
      <c r="E39" s="6"/>
    </row>
    <row r="40" spans="1:5" ht="15" customHeight="1">
      <c r="A40"/>
      <c r="B40" s="9"/>
      <c r="C40" s="6"/>
      <c r="D40" s="6"/>
      <c r="E40" s="6"/>
    </row>
    <row r="41" spans="1:5" ht="15" customHeight="1">
      <c r="A41"/>
      <c r="B41" s="9"/>
      <c r="C41" s="6"/>
      <c r="D41" s="6"/>
      <c r="E41" s="6"/>
    </row>
    <row r="42" spans="1:5" ht="15" customHeight="1">
      <c r="A42"/>
      <c r="B42" s="9"/>
      <c r="C42" s="6"/>
      <c r="D42" s="6"/>
      <c r="E42" s="6"/>
    </row>
    <row r="43" spans="1:5" ht="15" customHeight="1">
      <c r="A43"/>
      <c r="B43" s="9"/>
      <c r="C43" s="6"/>
      <c r="D43" s="6"/>
      <c r="E43" s="6"/>
    </row>
    <row r="44" spans="1:5" ht="15" customHeight="1">
      <c r="A44"/>
      <c r="B44" s="9"/>
      <c r="C44" s="6"/>
      <c r="D44" s="6"/>
      <c r="E44" s="6"/>
    </row>
    <row r="45" spans="1:5" ht="15" customHeight="1">
      <c r="A45"/>
      <c r="B45" s="9"/>
      <c r="C45" s="6"/>
      <c r="D45" s="6"/>
      <c r="E45" s="6"/>
    </row>
    <row r="46" spans="1:5" ht="15" customHeight="1">
      <c r="A46"/>
      <c r="B46" s="9"/>
      <c r="C46" s="6"/>
      <c r="D46" s="6"/>
      <c r="E46" s="6"/>
    </row>
    <row r="47" spans="1:5" ht="22.5">
      <c r="A47"/>
      <c r="B47" s="12" t="s">
        <v>257</v>
      </c>
      <c r="C47" s="6"/>
      <c r="D47" s="6"/>
      <c r="E47" s="6"/>
    </row>
    <row r="48" spans="1:5" ht="15" customHeight="1">
      <c r="A48"/>
      <c r="B48" s="9"/>
      <c r="C48" s="6"/>
      <c r="D48" s="6"/>
      <c r="E48" s="6"/>
    </row>
    <row r="49" spans="1:6" ht="15" customHeight="1">
      <c r="A49"/>
      <c r="B49" s="10">
        <v>21</v>
      </c>
      <c r="C49" s="7" t="s">
        <v>190</v>
      </c>
      <c r="D49" s="7" t="s">
        <v>191</v>
      </c>
      <c r="E49" s="7" t="s">
        <v>62</v>
      </c>
      <c r="F49" s="4"/>
    </row>
    <row r="50" spans="1:6" ht="15" customHeight="1">
      <c r="A50"/>
      <c r="B50" s="10">
        <v>22</v>
      </c>
      <c r="C50" s="7" t="s">
        <v>183</v>
      </c>
      <c r="D50" s="7" t="s">
        <v>184</v>
      </c>
      <c r="E50" s="7" t="s">
        <v>185</v>
      </c>
      <c r="F50" s="4"/>
    </row>
    <row r="51" spans="1:6" ht="15" customHeight="1">
      <c r="A51"/>
      <c r="B51" s="10">
        <v>23</v>
      </c>
      <c r="C51" s="7" t="s">
        <v>13</v>
      </c>
      <c r="D51" s="7" t="s">
        <v>14</v>
      </c>
      <c r="E51" s="7" t="s">
        <v>62</v>
      </c>
      <c r="F51" s="4"/>
    </row>
    <row r="52" spans="1:6" ht="15" customHeight="1">
      <c r="A52"/>
      <c r="B52" s="10">
        <v>24</v>
      </c>
      <c r="C52" s="7" t="s">
        <v>48</v>
      </c>
      <c r="D52" s="7" t="s">
        <v>49</v>
      </c>
      <c r="E52" s="7" t="s">
        <v>50</v>
      </c>
      <c r="F52" s="4"/>
    </row>
    <row r="53" spans="1:6" ht="15" customHeight="1">
      <c r="A53"/>
      <c r="B53" s="10">
        <v>25</v>
      </c>
      <c r="C53" s="7" t="s">
        <v>25</v>
      </c>
      <c r="D53" s="7" t="s">
        <v>173</v>
      </c>
      <c r="E53" s="7" t="s">
        <v>174</v>
      </c>
      <c r="F53" s="4"/>
    </row>
    <row r="54" spans="1:6" ht="15" customHeight="1">
      <c r="A54"/>
      <c r="B54" s="10">
        <v>26</v>
      </c>
      <c r="C54" s="7" t="s">
        <v>46</v>
      </c>
      <c r="D54" s="7" t="s">
        <v>47</v>
      </c>
      <c r="E54" s="7" t="s">
        <v>6</v>
      </c>
      <c r="F54" s="4"/>
    </row>
    <row r="55" spans="1:6" ht="15" customHeight="1">
      <c r="A55"/>
      <c r="B55" s="10">
        <v>27</v>
      </c>
      <c r="C55" s="7" t="s">
        <v>63</v>
      </c>
      <c r="D55" s="7" t="s">
        <v>64</v>
      </c>
      <c r="E55" s="7" t="s">
        <v>239</v>
      </c>
      <c r="F55" s="4"/>
    </row>
    <row r="56" spans="1:6" ht="15" customHeight="1">
      <c r="A56"/>
      <c r="B56" s="10">
        <v>28</v>
      </c>
      <c r="C56" s="7" t="s">
        <v>4</v>
      </c>
      <c r="D56" s="7" t="s">
        <v>5</v>
      </c>
      <c r="E56" s="7" t="s">
        <v>6</v>
      </c>
      <c r="F56" s="4"/>
    </row>
    <row r="57" spans="1:6" ht="15" customHeight="1">
      <c r="A57"/>
      <c r="B57" s="10">
        <v>29</v>
      </c>
      <c r="C57" s="7" t="s">
        <v>179</v>
      </c>
      <c r="D57" s="7" t="s">
        <v>180</v>
      </c>
      <c r="E57" s="7" t="s">
        <v>240</v>
      </c>
      <c r="F57" s="4"/>
    </row>
    <row r="58" spans="1:6" ht="15" customHeight="1">
      <c r="A58"/>
      <c r="B58" s="10">
        <v>30</v>
      </c>
      <c r="C58" s="7" t="s">
        <v>13</v>
      </c>
      <c r="D58" s="7" t="s">
        <v>189</v>
      </c>
      <c r="E58" s="7" t="s">
        <v>234</v>
      </c>
      <c r="F58" s="4"/>
    </row>
    <row r="59" spans="1:6" ht="15" customHeight="1">
      <c r="A59"/>
      <c r="B59" s="10">
        <v>31</v>
      </c>
      <c r="C59" s="7" t="s">
        <v>179</v>
      </c>
      <c r="D59" s="7" t="s">
        <v>189</v>
      </c>
      <c r="E59" s="7" t="s">
        <v>234</v>
      </c>
      <c r="F59" s="4"/>
    </row>
    <row r="60" spans="1:6" ht="15" customHeight="1">
      <c r="A60"/>
      <c r="B60" s="10">
        <v>32</v>
      </c>
      <c r="C60" s="7" t="s">
        <v>66</v>
      </c>
      <c r="D60" s="7" t="s">
        <v>65</v>
      </c>
      <c r="E60" s="7" t="s">
        <v>241</v>
      </c>
      <c r="F60" s="4"/>
    </row>
    <row r="61" spans="1:6" ht="15" customHeight="1">
      <c r="A61"/>
      <c r="B61" s="10">
        <v>33</v>
      </c>
      <c r="C61" s="7" t="s">
        <v>121</v>
      </c>
      <c r="D61" s="7" t="s">
        <v>122</v>
      </c>
      <c r="E61" s="7" t="s">
        <v>242</v>
      </c>
      <c r="F61" s="4"/>
    </row>
    <row r="62" spans="1:6" ht="15" customHeight="1">
      <c r="A62"/>
      <c r="B62" s="10">
        <v>34</v>
      </c>
      <c r="C62" s="7" t="s">
        <v>177</v>
      </c>
      <c r="D62" s="7" t="s">
        <v>178</v>
      </c>
      <c r="E62" s="7" t="s">
        <v>174</v>
      </c>
      <c r="F62" s="4"/>
    </row>
    <row r="63" spans="1:6" ht="15" customHeight="1">
      <c r="A63"/>
      <c r="B63" s="10">
        <v>35</v>
      </c>
      <c r="C63" s="7" t="s">
        <v>69</v>
      </c>
      <c r="D63" s="7" t="s">
        <v>70</v>
      </c>
      <c r="E63" s="7" t="s">
        <v>243</v>
      </c>
      <c r="F63" s="4"/>
    </row>
    <row r="64" spans="1:6" ht="15" customHeight="1">
      <c r="A64"/>
      <c r="B64" s="10">
        <v>36</v>
      </c>
      <c r="C64" s="7" t="s">
        <v>71</v>
      </c>
      <c r="D64" s="7" t="s">
        <v>38</v>
      </c>
      <c r="E64" s="7" t="s">
        <v>72</v>
      </c>
      <c r="F64" s="4"/>
    </row>
    <row r="65" spans="1:6" ht="15" customHeight="1">
      <c r="A65"/>
      <c r="B65" s="10">
        <v>37</v>
      </c>
      <c r="C65" s="7" t="s">
        <v>34</v>
      </c>
      <c r="D65" s="7" t="s">
        <v>35</v>
      </c>
      <c r="E65" s="7" t="s">
        <v>36</v>
      </c>
      <c r="F65" s="4"/>
    </row>
    <row r="66" spans="1:6" ht="15" customHeight="1">
      <c r="A66"/>
      <c r="B66" s="10">
        <v>38</v>
      </c>
      <c r="C66" s="7" t="s">
        <v>0</v>
      </c>
      <c r="D66" s="7" t="s">
        <v>1</v>
      </c>
      <c r="E66" s="7" t="s">
        <v>244</v>
      </c>
      <c r="F66" s="4"/>
    </row>
    <row r="67" spans="1:6" ht="15" customHeight="1">
      <c r="A67"/>
      <c r="B67" s="10">
        <v>39</v>
      </c>
      <c r="C67" s="7" t="s">
        <v>55</v>
      </c>
      <c r="D67" s="7" t="s">
        <v>77</v>
      </c>
      <c r="E67" s="7" t="s">
        <v>10</v>
      </c>
      <c r="F67" s="4"/>
    </row>
    <row r="68" spans="1:7" ht="15" customHeight="1">
      <c r="A68"/>
      <c r="B68" s="10">
        <v>40</v>
      </c>
      <c r="C68" s="7" t="s">
        <v>78</v>
      </c>
      <c r="D68" s="7" t="s">
        <v>77</v>
      </c>
      <c r="E68" s="7" t="s">
        <v>10</v>
      </c>
      <c r="F68" s="4"/>
      <c r="G68" s="3"/>
    </row>
    <row r="69" spans="1:7" ht="15" customHeight="1">
      <c r="A69"/>
      <c r="B69" s="10">
        <v>41</v>
      </c>
      <c r="C69" s="7" t="s">
        <v>13</v>
      </c>
      <c r="D69" s="7" t="s">
        <v>171</v>
      </c>
      <c r="E69" s="7" t="s">
        <v>172</v>
      </c>
      <c r="F69" s="4"/>
      <c r="G69" s="3"/>
    </row>
    <row r="70" spans="1:7" ht="15" customHeight="1">
      <c r="A70"/>
      <c r="B70" s="10">
        <v>42</v>
      </c>
      <c r="C70" s="7" t="s">
        <v>53</v>
      </c>
      <c r="D70" s="7" t="s">
        <v>54</v>
      </c>
      <c r="E70" s="7" t="s">
        <v>6</v>
      </c>
      <c r="F70" s="4"/>
      <c r="G70" s="3"/>
    </row>
    <row r="71" spans="1:7" ht="15" customHeight="1">
      <c r="A71"/>
      <c r="B71" s="10">
        <v>43</v>
      </c>
      <c r="C71" s="7" t="s">
        <v>82</v>
      </c>
      <c r="D71" s="7" t="s">
        <v>83</v>
      </c>
      <c r="E71" s="7" t="s">
        <v>84</v>
      </c>
      <c r="F71" s="4"/>
      <c r="G71" s="3"/>
    </row>
    <row r="72" spans="1:7" ht="15" customHeight="1">
      <c r="A72"/>
      <c r="B72" s="10">
        <v>44</v>
      </c>
      <c r="C72" s="7" t="s">
        <v>179</v>
      </c>
      <c r="D72" s="7" t="s">
        <v>192</v>
      </c>
      <c r="E72" s="7" t="s">
        <v>230</v>
      </c>
      <c r="F72" s="4"/>
      <c r="G72" s="3"/>
    </row>
    <row r="73" spans="1:7" ht="15" customHeight="1">
      <c r="A73"/>
      <c r="B73" s="10">
        <v>45</v>
      </c>
      <c r="C73" s="7" t="s">
        <v>264</v>
      </c>
      <c r="D73" s="7" t="s">
        <v>88</v>
      </c>
      <c r="E73" s="7" t="s">
        <v>89</v>
      </c>
      <c r="F73" s="4"/>
      <c r="G73" s="3"/>
    </row>
    <row r="74" spans="1:7" ht="15" customHeight="1">
      <c r="A74"/>
      <c r="B74" s="10">
        <v>46</v>
      </c>
      <c r="C74" s="7" t="s">
        <v>99</v>
      </c>
      <c r="D74" s="7" t="s">
        <v>100</v>
      </c>
      <c r="E74" s="7" t="s">
        <v>24</v>
      </c>
      <c r="F74" s="4"/>
      <c r="G74" s="3"/>
    </row>
    <row r="75" spans="1:7" ht="15" customHeight="1">
      <c r="A75"/>
      <c r="B75" s="10">
        <v>47</v>
      </c>
      <c r="C75" s="7" t="s">
        <v>90</v>
      </c>
      <c r="D75" s="7" t="s">
        <v>91</v>
      </c>
      <c r="E75" s="7" t="s">
        <v>235</v>
      </c>
      <c r="F75" s="4"/>
      <c r="G75" s="3"/>
    </row>
    <row r="76" spans="1:7" ht="15" customHeight="1">
      <c r="A76"/>
      <c r="B76" s="10">
        <v>48</v>
      </c>
      <c r="C76" s="7" t="s">
        <v>193</v>
      </c>
      <c r="D76" s="7" t="s">
        <v>194</v>
      </c>
      <c r="E76" s="7" t="s">
        <v>27</v>
      </c>
      <c r="F76" s="4"/>
      <c r="G76" s="3"/>
    </row>
    <row r="77" spans="1:7" ht="15" customHeight="1">
      <c r="A77"/>
      <c r="B77" s="10">
        <v>49</v>
      </c>
      <c r="C77" s="7" t="s">
        <v>123</v>
      </c>
      <c r="D77" s="7" t="s">
        <v>124</v>
      </c>
      <c r="E77" s="7" t="s">
        <v>125</v>
      </c>
      <c r="F77" s="4"/>
      <c r="G77" s="3"/>
    </row>
    <row r="78" spans="1:10" ht="15" customHeight="1">
      <c r="A78"/>
      <c r="B78" s="10">
        <v>50</v>
      </c>
      <c r="C78" s="7" t="s">
        <v>11</v>
      </c>
      <c r="D78" s="7" t="s">
        <v>12</v>
      </c>
      <c r="E78" s="7" t="s">
        <v>236</v>
      </c>
      <c r="F78" s="4"/>
      <c r="G78" s="3"/>
      <c r="H78" s="4"/>
      <c r="I78" s="4"/>
      <c r="J78" s="4"/>
    </row>
    <row r="79" spans="1:10" ht="15" customHeight="1">
      <c r="A79"/>
      <c r="B79" s="10">
        <v>51</v>
      </c>
      <c r="C79" s="7" t="s">
        <v>140</v>
      </c>
      <c r="D79" s="7" t="s">
        <v>141</v>
      </c>
      <c r="E79" s="7" t="s">
        <v>142</v>
      </c>
      <c r="F79" s="4"/>
      <c r="G79" s="3"/>
      <c r="H79" s="4"/>
      <c r="I79" s="4"/>
      <c r="J79" s="4"/>
    </row>
    <row r="80" spans="1:10" ht="15" customHeight="1">
      <c r="A80"/>
      <c r="B80" s="10">
        <v>52</v>
      </c>
      <c r="C80" s="7" t="s">
        <v>121</v>
      </c>
      <c r="D80" s="7" t="s">
        <v>138</v>
      </c>
      <c r="E80" s="7" t="s">
        <v>238</v>
      </c>
      <c r="F80" s="4"/>
      <c r="G80" s="3"/>
      <c r="H80" s="4"/>
      <c r="I80" s="4"/>
      <c r="J80" s="4"/>
    </row>
    <row r="81" spans="1:10" ht="15" customHeight="1">
      <c r="A81"/>
      <c r="B81" s="10">
        <v>53</v>
      </c>
      <c r="C81" s="7" t="s">
        <v>94</v>
      </c>
      <c r="D81" s="7" t="s">
        <v>95</v>
      </c>
      <c r="E81" s="7" t="s">
        <v>96</v>
      </c>
      <c r="F81" s="4"/>
      <c r="G81" s="3"/>
      <c r="H81" s="4"/>
      <c r="I81" s="4"/>
      <c r="J81" s="4"/>
    </row>
    <row r="82" spans="1:10" ht="15" customHeight="1">
      <c r="A82"/>
      <c r="B82" s="10">
        <v>54</v>
      </c>
      <c r="C82" s="7" t="s">
        <v>13</v>
      </c>
      <c r="D82" s="7" t="s">
        <v>195</v>
      </c>
      <c r="E82" s="7" t="s">
        <v>234</v>
      </c>
      <c r="F82" s="4"/>
      <c r="G82" s="3"/>
      <c r="H82" s="4"/>
      <c r="I82" s="4"/>
      <c r="J82" s="4"/>
    </row>
    <row r="83" spans="1:10" ht="15" customHeight="1">
      <c r="A83"/>
      <c r="B83" s="10">
        <v>55</v>
      </c>
      <c r="C83" s="7" t="s">
        <v>196</v>
      </c>
      <c r="D83" s="7" t="s">
        <v>197</v>
      </c>
      <c r="E83" s="7" t="s">
        <v>198</v>
      </c>
      <c r="F83" s="4"/>
      <c r="G83" s="3"/>
      <c r="H83" s="4"/>
      <c r="I83" s="4"/>
      <c r="J83" s="4"/>
    </row>
    <row r="84" spans="1:10" ht="15" customHeight="1">
      <c r="A84"/>
      <c r="B84" s="10">
        <v>56</v>
      </c>
      <c r="C84" s="7" t="s">
        <v>73</v>
      </c>
      <c r="D84" s="7" t="s">
        <v>212</v>
      </c>
      <c r="E84" s="7" t="s">
        <v>27</v>
      </c>
      <c r="F84" s="4"/>
      <c r="G84" s="3"/>
      <c r="H84" s="4"/>
      <c r="I84" s="4"/>
      <c r="J84" s="4"/>
    </row>
    <row r="85" spans="1:10" ht="15" customHeight="1">
      <c r="A85"/>
      <c r="B85" s="10">
        <v>57</v>
      </c>
      <c r="C85" s="7" t="s">
        <v>223</v>
      </c>
      <c r="D85" s="7" t="s">
        <v>224</v>
      </c>
      <c r="E85" s="7" t="s">
        <v>237</v>
      </c>
      <c r="F85" s="4"/>
      <c r="G85" s="3"/>
      <c r="H85" s="4"/>
      <c r="I85" s="4"/>
      <c r="J85" s="4"/>
    </row>
    <row r="86" spans="1:10" ht="15" customHeight="1">
      <c r="A86"/>
      <c r="B86" s="10">
        <v>58</v>
      </c>
      <c r="C86" s="7" t="s">
        <v>225</v>
      </c>
      <c r="D86" s="7" t="s">
        <v>226</v>
      </c>
      <c r="E86" s="7" t="s">
        <v>227</v>
      </c>
      <c r="F86" s="4"/>
      <c r="G86" s="3"/>
      <c r="H86" s="4"/>
      <c r="I86" s="4"/>
      <c r="J86" s="4"/>
    </row>
    <row r="87" spans="1:10" ht="15" customHeight="1">
      <c r="A87"/>
      <c r="B87" s="10">
        <v>59</v>
      </c>
      <c r="C87" s="7" t="s">
        <v>253</v>
      </c>
      <c r="D87" s="7" t="s">
        <v>254</v>
      </c>
      <c r="E87" s="7" t="s">
        <v>255</v>
      </c>
      <c r="F87" s="4"/>
      <c r="G87" s="3"/>
      <c r="H87" s="4"/>
      <c r="I87" s="4"/>
      <c r="J87" s="4"/>
    </row>
    <row r="88" spans="1:10" ht="15" customHeight="1">
      <c r="A88"/>
      <c r="B88" s="10">
        <v>60</v>
      </c>
      <c r="C88" s="7" t="s">
        <v>265</v>
      </c>
      <c r="D88" s="7" t="s">
        <v>266</v>
      </c>
      <c r="E88" s="7" t="s">
        <v>36</v>
      </c>
      <c r="F88" s="4"/>
      <c r="G88" s="3"/>
      <c r="H88" s="4"/>
      <c r="I88" s="4"/>
      <c r="J88" s="4"/>
    </row>
    <row r="89" spans="1:10" ht="15" customHeight="1">
      <c r="A89"/>
      <c r="B89" s="10">
        <v>61</v>
      </c>
      <c r="C89" s="7" t="s">
        <v>253</v>
      </c>
      <c r="D89" s="7" t="s">
        <v>269</v>
      </c>
      <c r="E89" s="7" t="s">
        <v>230</v>
      </c>
      <c r="F89" s="4"/>
      <c r="G89" s="3"/>
      <c r="H89" s="4"/>
      <c r="I89" s="4"/>
      <c r="J89" s="4"/>
    </row>
    <row r="90" spans="1:10" ht="15" customHeight="1">
      <c r="A90"/>
      <c r="B90" s="10">
        <v>62</v>
      </c>
      <c r="C90" s="7" t="s">
        <v>270</v>
      </c>
      <c r="D90" s="7" t="s">
        <v>60</v>
      </c>
      <c r="E90" s="7" t="s">
        <v>271</v>
      </c>
      <c r="F90" s="4"/>
      <c r="G90" s="3"/>
      <c r="H90" s="4"/>
      <c r="I90" s="4"/>
      <c r="J90" s="4"/>
    </row>
    <row r="91" spans="1:10" ht="15" customHeight="1">
      <c r="A91"/>
      <c r="B91" s="10"/>
      <c r="C91" s="7"/>
      <c r="D91" s="7"/>
      <c r="E91" s="7"/>
      <c r="F91" s="4"/>
      <c r="G91" s="3"/>
      <c r="H91" s="4"/>
      <c r="I91" s="4"/>
      <c r="J91" s="4"/>
    </row>
    <row r="92" spans="1:10" ht="15" customHeight="1">
      <c r="A92"/>
      <c r="B92" s="10"/>
      <c r="C92" s="7"/>
      <c r="D92" s="7"/>
      <c r="E92" s="7"/>
      <c r="F92" s="4"/>
      <c r="G92" s="3"/>
      <c r="H92" s="4"/>
      <c r="I92" s="4"/>
      <c r="J92" s="4"/>
    </row>
    <row r="93" spans="1:10" ht="15" customHeight="1">
      <c r="A93"/>
      <c r="B93" s="10"/>
      <c r="C93" s="7"/>
      <c r="D93" s="7"/>
      <c r="E93" s="7"/>
      <c r="F93" s="4"/>
      <c r="G93" s="3"/>
      <c r="H93" s="4"/>
      <c r="I93" s="4"/>
      <c r="J93" s="4"/>
    </row>
    <row r="94" spans="1:10" ht="15" customHeight="1">
      <c r="A94"/>
      <c r="B94" s="10"/>
      <c r="C94" s="7"/>
      <c r="D94" s="7"/>
      <c r="E94" s="7"/>
      <c r="F94" s="4"/>
      <c r="G94" s="3"/>
      <c r="H94" s="4"/>
      <c r="I94" s="4"/>
      <c r="J94" s="4"/>
    </row>
    <row r="95" spans="1:10" ht="15" customHeight="1">
      <c r="A95"/>
      <c r="B95" s="10"/>
      <c r="C95" s="7"/>
      <c r="D95" s="7"/>
      <c r="E95" s="7"/>
      <c r="F95" s="4"/>
      <c r="G95" s="3"/>
      <c r="H95" s="4"/>
      <c r="I95" s="4"/>
      <c r="J95" s="4"/>
    </row>
    <row r="96" spans="1:10" ht="15" customHeight="1">
      <c r="A96"/>
      <c r="B96" s="10"/>
      <c r="C96" s="7"/>
      <c r="D96" s="7"/>
      <c r="E96" s="7"/>
      <c r="F96" s="4"/>
      <c r="G96" s="3"/>
      <c r="H96" s="4"/>
      <c r="I96" s="4"/>
      <c r="J96" s="4"/>
    </row>
    <row r="97" spans="1:10" ht="15" customHeight="1">
      <c r="A97"/>
      <c r="B97" s="9"/>
      <c r="C97" s="6"/>
      <c r="D97" s="6"/>
      <c r="E97" s="6"/>
      <c r="F97" s="4"/>
      <c r="G97" s="3"/>
      <c r="H97" s="4"/>
      <c r="I97" s="4"/>
      <c r="J97" s="4"/>
    </row>
    <row r="98" spans="1:10" ht="22.5">
      <c r="A98"/>
      <c r="B98" s="12" t="s">
        <v>256</v>
      </c>
      <c r="C98" s="6"/>
      <c r="D98" s="6"/>
      <c r="E98" s="6"/>
      <c r="H98" s="4"/>
      <c r="I98" s="4"/>
      <c r="J98" s="4"/>
    </row>
    <row r="99" spans="1:10" ht="15" customHeight="1">
      <c r="A99"/>
      <c r="B99" s="9"/>
      <c r="C99" s="6"/>
      <c r="D99" s="6"/>
      <c r="E99" s="6"/>
      <c r="H99" s="4"/>
      <c r="I99" s="4"/>
      <c r="J99" s="4"/>
    </row>
    <row r="100" spans="1:10" ht="15" customHeight="1">
      <c r="A100"/>
      <c r="B100" s="10">
        <v>63</v>
      </c>
      <c r="C100" s="7" t="s">
        <v>186</v>
      </c>
      <c r="D100" s="7" t="s">
        <v>187</v>
      </c>
      <c r="E100" s="7" t="s">
        <v>188</v>
      </c>
      <c r="F100" s="4"/>
      <c r="H100" s="4"/>
      <c r="I100" s="4"/>
      <c r="J100" s="4"/>
    </row>
    <row r="101" spans="1:10" ht="15" customHeight="1">
      <c r="A101"/>
      <c r="B101" s="10">
        <v>64</v>
      </c>
      <c r="C101" s="7" t="s">
        <v>154</v>
      </c>
      <c r="D101" s="7" t="s">
        <v>155</v>
      </c>
      <c r="E101" s="7" t="s">
        <v>235</v>
      </c>
      <c r="F101" s="4"/>
      <c r="H101" s="4"/>
      <c r="I101" s="4"/>
      <c r="J101" s="4"/>
    </row>
    <row r="102" spans="1:10" ht="15" customHeight="1">
      <c r="A102"/>
      <c r="B102" s="10">
        <v>65</v>
      </c>
      <c r="C102" s="7" t="s">
        <v>2</v>
      </c>
      <c r="D102" s="7" t="s">
        <v>3</v>
      </c>
      <c r="E102" s="7" t="s">
        <v>229</v>
      </c>
      <c r="F102" s="4"/>
      <c r="H102" s="4"/>
      <c r="I102" s="4"/>
      <c r="J102" s="4"/>
    </row>
    <row r="103" spans="1:10" ht="15" customHeight="1">
      <c r="A103"/>
      <c r="B103" s="10">
        <v>66</v>
      </c>
      <c r="C103" s="7" t="s">
        <v>20</v>
      </c>
      <c r="D103" s="7" t="s">
        <v>189</v>
      </c>
      <c r="E103" s="7" t="s">
        <v>228</v>
      </c>
      <c r="F103" s="4"/>
      <c r="H103" s="4"/>
      <c r="I103" s="4"/>
      <c r="J103" s="4"/>
    </row>
    <row r="104" spans="1:10" ht="15" customHeight="1">
      <c r="A104"/>
      <c r="B104" s="10">
        <v>67</v>
      </c>
      <c r="C104" s="7" t="s">
        <v>115</v>
      </c>
      <c r="D104" s="7" t="s">
        <v>116</v>
      </c>
      <c r="E104" s="7" t="s">
        <v>245</v>
      </c>
      <c r="F104" s="4"/>
      <c r="H104" s="4"/>
      <c r="I104" s="4"/>
      <c r="J104" s="4"/>
    </row>
    <row r="105" spans="1:10" ht="15" customHeight="1">
      <c r="A105"/>
      <c r="B105" s="10">
        <v>68</v>
      </c>
      <c r="C105" s="7" t="s">
        <v>37</v>
      </c>
      <c r="D105" s="7" t="s">
        <v>139</v>
      </c>
      <c r="E105" s="7" t="s">
        <v>246</v>
      </c>
      <c r="F105" s="4"/>
      <c r="H105" s="4"/>
      <c r="I105" s="4"/>
      <c r="J105" s="4"/>
    </row>
    <row r="106" spans="1:10" ht="15" customHeight="1">
      <c r="A106"/>
      <c r="B106" s="10">
        <v>69</v>
      </c>
      <c r="C106" s="7" t="s">
        <v>20</v>
      </c>
      <c r="D106" s="7" t="s">
        <v>21</v>
      </c>
      <c r="E106" s="7" t="s">
        <v>247</v>
      </c>
      <c r="F106" s="4"/>
      <c r="H106" s="4"/>
      <c r="I106" s="4"/>
      <c r="J106" s="4"/>
    </row>
    <row r="107" spans="1:10" ht="15" customHeight="1">
      <c r="A107"/>
      <c r="B107" s="10">
        <v>70</v>
      </c>
      <c r="C107" s="7" t="s">
        <v>37</v>
      </c>
      <c r="D107" s="7" t="s">
        <v>38</v>
      </c>
      <c r="E107" s="7" t="s">
        <v>39</v>
      </c>
      <c r="F107" s="4"/>
      <c r="H107" s="4"/>
      <c r="I107" s="4"/>
      <c r="J107" s="4"/>
    </row>
    <row r="108" spans="1:10" ht="15" customHeight="1">
      <c r="A108"/>
      <c r="B108" s="10">
        <v>71</v>
      </c>
      <c r="C108" s="7" t="s">
        <v>115</v>
      </c>
      <c r="D108" s="7" t="s">
        <v>169</v>
      </c>
      <c r="E108" s="7" t="s">
        <v>170</v>
      </c>
      <c r="F108" s="4"/>
      <c r="H108" s="4"/>
      <c r="I108" s="4"/>
      <c r="J108" s="4"/>
    </row>
    <row r="109" spans="1:6" ht="15" customHeight="1">
      <c r="A109"/>
      <c r="B109" s="10">
        <v>72</v>
      </c>
      <c r="C109" s="7" t="s">
        <v>148</v>
      </c>
      <c r="D109" s="7" t="s">
        <v>149</v>
      </c>
      <c r="E109" s="7" t="s">
        <v>150</v>
      </c>
      <c r="F109" s="4"/>
    </row>
    <row r="110" spans="1:6" ht="15" customHeight="1">
      <c r="A110"/>
      <c r="B110" s="10">
        <v>73</v>
      </c>
      <c r="C110" s="7" t="s">
        <v>146</v>
      </c>
      <c r="D110" s="7" t="s">
        <v>147</v>
      </c>
      <c r="E110" s="7" t="s">
        <v>248</v>
      </c>
      <c r="F110" s="4"/>
    </row>
    <row r="111" spans="1:6" ht="15" customHeight="1">
      <c r="A111"/>
      <c r="B111" s="10">
        <v>74</v>
      </c>
      <c r="C111" s="7" t="s">
        <v>109</v>
      </c>
      <c r="D111" s="7" t="s">
        <v>110</v>
      </c>
      <c r="E111" s="7" t="s">
        <v>111</v>
      </c>
      <c r="F111" s="4"/>
    </row>
    <row r="112" spans="1:6" ht="15" customHeight="1">
      <c r="A112"/>
      <c r="B112" s="10">
        <v>75</v>
      </c>
      <c r="C112" s="7" t="s">
        <v>103</v>
      </c>
      <c r="D112" s="7" t="s">
        <v>104</v>
      </c>
      <c r="E112" s="7" t="s">
        <v>33</v>
      </c>
      <c r="F112" s="4"/>
    </row>
    <row r="113" spans="1:5" ht="15" customHeight="1">
      <c r="A113"/>
      <c r="B113" s="10">
        <v>76</v>
      </c>
      <c r="C113" s="7" t="s">
        <v>18</v>
      </c>
      <c r="D113" s="7" t="s">
        <v>19</v>
      </c>
      <c r="E113" s="7" t="s">
        <v>17</v>
      </c>
    </row>
    <row r="114" spans="1:5" ht="15" customHeight="1">
      <c r="A114"/>
      <c r="B114" s="10">
        <v>77</v>
      </c>
      <c r="C114" s="7" t="s">
        <v>79</v>
      </c>
      <c r="D114" s="7" t="s">
        <v>80</v>
      </c>
      <c r="E114" s="7" t="s">
        <v>81</v>
      </c>
    </row>
    <row r="115" spans="1:5" ht="15" customHeight="1">
      <c r="A115"/>
      <c r="B115" s="10">
        <v>78</v>
      </c>
      <c r="C115" s="7" t="s">
        <v>60</v>
      </c>
      <c r="D115" s="7" t="s">
        <v>61</v>
      </c>
      <c r="E115" s="7" t="s">
        <v>62</v>
      </c>
    </row>
    <row r="116" spans="1:5" ht="15" customHeight="1">
      <c r="A116"/>
      <c r="B116" s="10">
        <v>79</v>
      </c>
      <c r="C116" s="7" t="s">
        <v>51</v>
      </c>
      <c r="D116" s="7" t="s">
        <v>58</v>
      </c>
      <c r="E116" s="7" t="s">
        <v>59</v>
      </c>
    </row>
    <row r="117" spans="1:5" ht="15" customHeight="1">
      <c r="A117"/>
      <c r="B117" s="10">
        <v>80</v>
      </c>
      <c r="C117" s="7" t="s">
        <v>8</v>
      </c>
      <c r="D117" s="7" t="s">
        <v>9</v>
      </c>
      <c r="E117" s="7" t="s">
        <v>10</v>
      </c>
    </row>
    <row r="118" spans="1:5" ht="15" customHeight="1">
      <c r="A118"/>
      <c r="B118" s="10">
        <v>81</v>
      </c>
      <c r="C118" s="7" t="s">
        <v>56</v>
      </c>
      <c r="D118" s="7" t="s">
        <v>57</v>
      </c>
      <c r="E118" s="7" t="s">
        <v>251</v>
      </c>
    </row>
    <row r="119" spans="1:5" ht="15" customHeight="1">
      <c r="A119"/>
      <c r="B119" s="10">
        <v>82</v>
      </c>
      <c r="C119" s="7" t="s">
        <v>136</v>
      </c>
      <c r="D119" s="7" t="s">
        <v>137</v>
      </c>
      <c r="E119" s="7" t="s">
        <v>238</v>
      </c>
    </row>
    <row r="120" spans="1:5" ht="15" customHeight="1">
      <c r="A120"/>
      <c r="B120" s="10">
        <v>83</v>
      </c>
      <c r="C120" s="7" t="s">
        <v>106</v>
      </c>
      <c r="D120" s="7" t="s">
        <v>114</v>
      </c>
      <c r="E120" s="7" t="s">
        <v>250</v>
      </c>
    </row>
    <row r="121" spans="1:5" ht="15" customHeight="1">
      <c r="A121"/>
      <c r="B121" s="10">
        <v>84</v>
      </c>
      <c r="C121" s="7" t="s">
        <v>205</v>
      </c>
      <c r="D121" s="7" t="s">
        <v>206</v>
      </c>
      <c r="E121" s="7" t="s">
        <v>207</v>
      </c>
    </row>
    <row r="122" spans="1:5" ht="15" customHeight="1">
      <c r="A122"/>
      <c r="B122" s="10">
        <v>85</v>
      </c>
      <c r="C122" s="7" t="s">
        <v>106</v>
      </c>
      <c r="D122" s="7" t="s">
        <v>208</v>
      </c>
      <c r="E122" s="7" t="s">
        <v>209</v>
      </c>
    </row>
    <row r="123" spans="1:5" ht="15" customHeight="1">
      <c r="A123"/>
      <c r="B123" s="10">
        <v>86</v>
      </c>
      <c r="C123" s="7" t="s">
        <v>213</v>
      </c>
      <c r="D123" s="7" t="s">
        <v>214</v>
      </c>
      <c r="E123" s="7" t="s">
        <v>249</v>
      </c>
    </row>
    <row r="124" spans="1:5" ht="15" customHeight="1">
      <c r="A124"/>
      <c r="B124" s="10">
        <v>87</v>
      </c>
      <c r="C124" s="7" t="s">
        <v>213</v>
      </c>
      <c r="D124" s="7" t="s">
        <v>7</v>
      </c>
      <c r="E124" s="7" t="s">
        <v>249</v>
      </c>
    </row>
    <row r="125" spans="1:5" ht="15" customHeight="1">
      <c r="A125"/>
      <c r="B125" s="10">
        <v>88</v>
      </c>
      <c r="C125" s="7" t="s">
        <v>181</v>
      </c>
      <c r="D125" s="7" t="s">
        <v>215</v>
      </c>
      <c r="E125" s="7" t="s">
        <v>216</v>
      </c>
    </row>
    <row r="126" spans="1:5" ht="15" customHeight="1">
      <c r="A126"/>
      <c r="B126" s="10">
        <v>89</v>
      </c>
      <c r="C126" s="7" t="s">
        <v>260</v>
      </c>
      <c r="D126" s="7" t="s">
        <v>261</v>
      </c>
      <c r="E126" s="7" t="s">
        <v>262</v>
      </c>
    </row>
    <row r="127" spans="1:5" ht="15" customHeight="1">
      <c r="A127"/>
      <c r="B127" s="10">
        <v>90</v>
      </c>
      <c r="C127" s="7" t="s">
        <v>60</v>
      </c>
      <c r="D127" s="7" t="s">
        <v>213</v>
      </c>
      <c r="E127" s="7" t="s">
        <v>263</v>
      </c>
    </row>
    <row r="128" spans="1:5" ht="15" customHeight="1">
      <c r="A128"/>
      <c r="B128" s="9"/>
      <c r="C128" s="6"/>
      <c r="D128" s="6"/>
      <c r="E128" s="6"/>
    </row>
    <row r="129" spans="1:5" ht="15" customHeight="1">
      <c r="A129"/>
      <c r="B129" s="9"/>
      <c r="C129" s="6"/>
      <c r="D129" s="6"/>
      <c r="E129" s="6"/>
    </row>
    <row r="130" spans="1:5" ht="15" customHeight="1">
      <c r="A130"/>
      <c r="B130" s="9"/>
      <c r="C130" s="6"/>
      <c r="D130" s="6"/>
      <c r="E130" s="6"/>
    </row>
    <row r="131" spans="1:5" ht="15" customHeight="1">
      <c r="A131"/>
      <c r="B131" s="9"/>
      <c r="C131" s="6"/>
      <c r="D131" s="6"/>
      <c r="E131" s="6"/>
    </row>
    <row r="132" spans="1:5" ht="15" customHeight="1">
      <c r="A132"/>
      <c r="B132" s="9"/>
      <c r="C132" s="6"/>
      <c r="D132" s="6"/>
      <c r="E132" s="6"/>
    </row>
    <row r="133" spans="1:5" ht="15" customHeight="1">
      <c r="A133"/>
      <c r="B133" s="9"/>
      <c r="C133" s="6"/>
      <c r="D133" s="6"/>
      <c r="E133" s="6"/>
    </row>
    <row r="134" spans="1:5" ht="15" customHeight="1">
      <c r="A134"/>
      <c r="B134" s="9"/>
      <c r="C134" s="6"/>
      <c r="D134" s="6"/>
      <c r="E134" s="6"/>
    </row>
    <row r="135" spans="1:5" ht="15" customHeight="1">
      <c r="A135"/>
      <c r="B135" s="9"/>
      <c r="C135" s="6"/>
      <c r="D135" s="6"/>
      <c r="E135" s="6"/>
    </row>
    <row r="136" spans="1:5" ht="15" customHeight="1">
      <c r="A136"/>
      <c r="B136" s="9"/>
      <c r="C136" s="6"/>
      <c r="D136" s="6"/>
      <c r="E136" s="6"/>
    </row>
    <row r="137" spans="1:5" ht="15" customHeight="1">
      <c r="A137"/>
      <c r="B137" s="9"/>
      <c r="C137" s="6"/>
      <c r="D137" s="6"/>
      <c r="E137" s="6"/>
    </row>
    <row r="138" spans="1:5" ht="15" customHeight="1">
      <c r="A138"/>
      <c r="B138" s="9"/>
      <c r="C138" s="6"/>
      <c r="D138" s="6"/>
      <c r="E138" s="6"/>
    </row>
    <row r="139" spans="1:5" ht="15" customHeight="1">
      <c r="A139"/>
      <c r="B139" s="9"/>
      <c r="C139" s="6"/>
      <c r="D139" s="6"/>
      <c r="E139" s="6"/>
    </row>
    <row r="140" spans="1:5" ht="15" customHeight="1">
      <c r="A140"/>
      <c r="B140" s="9"/>
      <c r="C140" s="6"/>
      <c r="D140" s="6"/>
      <c r="E140" s="6"/>
    </row>
    <row r="141" spans="1:5" ht="15" customHeight="1">
      <c r="A141"/>
      <c r="B141" s="9"/>
      <c r="C141" s="6"/>
      <c r="D141" s="6"/>
      <c r="E141" s="6"/>
    </row>
    <row r="142" spans="1:5" ht="15" customHeight="1">
      <c r="A142"/>
      <c r="B142" s="9"/>
      <c r="C142" s="6"/>
      <c r="D142" s="6"/>
      <c r="E142" s="6"/>
    </row>
    <row r="143" spans="1:5" ht="15" customHeight="1">
      <c r="A143"/>
      <c r="B143" s="9"/>
      <c r="C143" s="6"/>
      <c r="D143" s="6"/>
      <c r="E143" s="6"/>
    </row>
    <row r="144" spans="1:5" ht="15" customHeight="1">
      <c r="A144"/>
      <c r="B144" s="9"/>
      <c r="C144" s="6"/>
      <c r="D144" s="6"/>
      <c r="E144" s="6"/>
    </row>
    <row r="145" spans="1:5" ht="22.5">
      <c r="A145"/>
      <c r="B145" s="12" t="s">
        <v>259</v>
      </c>
      <c r="C145" s="6"/>
      <c r="D145" s="6"/>
      <c r="E145" s="6"/>
    </row>
    <row r="146" spans="1:5" ht="15" customHeight="1">
      <c r="A146"/>
      <c r="B146" s="9"/>
      <c r="C146" s="6"/>
      <c r="D146" s="6"/>
      <c r="E146" s="6"/>
    </row>
    <row r="147" spans="1:6" ht="15" customHeight="1">
      <c r="A147"/>
      <c r="B147" s="10">
        <v>91</v>
      </c>
      <c r="C147" s="7" t="s">
        <v>144</v>
      </c>
      <c r="D147" s="7" t="s">
        <v>145</v>
      </c>
      <c r="E147" s="7" t="s">
        <v>233</v>
      </c>
      <c r="F147" s="4"/>
    </row>
    <row r="148" spans="1:6" ht="15" customHeight="1">
      <c r="A148"/>
      <c r="B148" s="10">
        <v>92</v>
      </c>
      <c r="C148" s="7" t="s">
        <v>121</v>
      </c>
      <c r="D148" s="7" t="s">
        <v>168</v>
      </c>
      <c r="E148" s="7" t="s">
        <v>252</v>
      </c>
      <c r="F148" s="4"/>
    </row>
    <row r="149" spans="1:6" ht="15" customHeight="1">
      <c r="A149"/>
      <c r="B149" s="10">
        <v>93</v>
      </c>
      <c r="C149" s="7" t="s">
        <v>163</v>
      </c>
      <c r="D149" s="7" t="s">
        <v>164</v>
      </c>
      <c r="E149" s="7" t="s">
        <v>24</v>
      </c>
      <c r="F149" s="4"/>
    </row>
    <row r="150" spans="1:6" ht="15" customHeight="1">
      <c r="A150"/>
      <c r="B150" s="10">
        <v>94</v>
      </c>
      <c r="C150" s="7" t="s">
        <v>31</v>
      </c>
      <c r="D150" s="7" t="s">
        <v>32</v>
      </c>
      <c r="E150" s="7" t="s">
        <v>33</v>
      </c>
      <c r="F150" s="4"/>
    </row>
    <row r="151" spans="1:6" ht="15" customHeight="1">
      <c r="A151"/>
      <c r="B151" s="10">
        <v>95</v>
      </c>
      <c r="C151" s="7" t="s">
        <v>117</v>
      </c>
      <c r="D151" s="7" t="s">
        <v>118</v>
      </c>
      <c r="E151" s="7" t="s">
        <v>10</v>
      </c>
      <c r="F151" s="4"/>
    </row>
    <row r="152" spans="1:6" ht="15" customHeight="1">
      <c r="A152"/>
      <c r="B152" s="10">
        <v>96</v>
      </c>
      <c r="C152" s="7" t="s">
        <v>55</v>
      </c>
      <c r="D152" s="7" t="s">
        <v>131</v>
      </c>
      <c r="E152" s="7" t="s">
        <v>132</v>
      </c>
      <c r="F152" s="4"/>
    </row>
    <row r="153" spans="1:6" ht="15" customHeight="1">
      <c r="A153"/>
      <c r="B153" s="10">
        <v>97</v>
      </c>
      <c r="C153" s="7" t="s">
        <v>13</v>
      </c>
      <c r="D153" s="7" t="s">
        <v>20</v>
      </c>
      <c r="E153" s="7" t="s">
        <v>27</v>
      </c>
      <c r="F153" s="4"/>
    </row>
    <row r="154" spans="1:6" ht="15" customHeight="1">
      <c r="A154"/>
      <c r="B154" s="10">
        <v>98</v>
      </c>
      <c r="C154" s="7" t="s">
        <v>73</v>
      </c>
      <c r="D154" s="7" t="s">
        <v>74</v>
      </c>
      <c r="E154" s="7" t="s">
        <v>236</v>
      </c>
      <c r="F154" s="4"/>
    </row>
    <row r="155" spans="1:6" ht="15" customHeight="1">
      <c r="A155"/>
      <c r="B155" s="10">
        <v>99</v>
      </c>
      <c r="C155" s="7" t="s">
        <v>28</v>
      </c>
      <c r="D155" s="7" t="s">
        <v>29</v>
      </c>
      <c r="E155" s="7" t="s">
        <v>30</v>
      </c>
      <c r="F155" s="4"/>
    </row>
    <row r="156" spans="1:6" ht="15" customHeight="1">
      <c r="A156"/>
      <c r="B156" s="10">
        <v>100</v>
      </c>
      <c r="C156" s="7" t="s">
        <v>97</v>
      </c>
      <c r="D156" s="7" t="s">
        <v>98</v>
      </c>
      <c r="E156" s="7" t="s">
        <v>27</v>
      </c>
      <c r="F156" s="4"/>
    </row>
    <row r="157" spans="1:6" ht="15" customHeight="1">
      <c r="A157"/>
      <c r="B157" s="10">
        <v>101</v>
      </c>
      <c r="C157" s="7" t="s">
        <v>151</v>
      </c>
      <c r="D157" s="7" t="s">
        <v>152</v>
      </c>
      <c r="E157" s="7" t="s">
        <v>153</v>
      </c>
      <c r="F157" s="4"/>
    </row>
    <row r="158" spans="1:6" ht="15" customHeight="1">
      <c r="A158"/>
      <c r="B158" s="10">
        <v>102</v>
      </c>
      <c r="C158" s="7" t="s">
        <v>55</v>
      </c>
      <c r="D158" s="7" t="s">
        <v>54</v>
      </c>
      <c r="E158" s="7" t="s">
        <v>6</v>
      </c>
      <c r="F158" s="4"/>
    </row>
    <row r="159" spans="1:6" ht="15" customHeight="1">
      <c r="A159"/>
      <c r="B159" s="10">
        <v>103</v>
      </c>
      <c r="C159" s="7" t="s">
        <v>22</v>
      </c>
      <c r="D159" s="7" t="s">
        <v>167</v>
      </c>
      <c r="E159" s="7" t="s">
        <v>234</v>
      </c>
      <c r="F159" s="4"/>
    </row>
    <row r="160" spans="1:5" ht="15" customHeight="1">
      <c r="A160"/>
      <c r="B160" s="10">
        <v>104</v>
      </c>
      <c r="C160" s="7" t="s">
        <v>40</v>
      </c>
      <c r="D160" s="7" t="s">
        <v>41</v>
      </c>
      <c r="E160" s="7" t="s">
        <v>42</v>
      </c>
    </row>
    <row r="161" spans="1:5" ht="15" customHeight="1">
      <c r="A161"/>
      <c r="B161" s="10">
        <v>105</v>
      </c>
      <c r="C161" s="7" t="s">
        <v>85</v>
      </c>
      <c r="D161" s="7" t="s">
        <v>86</v>
      </c>
      <c r="E161" s="7" t="s">
        <v>87</v>
      </c>
    </row>
    <row r="162" spans="1:5" ht="15" customHeight="1">
      <c r="A162"/>
      <c r="B162" s="10">
        <v>106</v>
      </c>
      <c r="C162" s="7" t="s">
        <v>46</v>
      </c>
      <c r="D162" s="7" t="s">
        <v>165</v>
      </c>
      <c r="E162" s="7" t="s">
        <v>166</v>
      </c>
    </row>
    <row r="163" spans="1:7" ht="15" customHeight="1">
      <c r="A163"/>
      <c r="B163" s="10">
        <v>107</v>
      </c>
      <c r="C163" s="7" t="s">
        <v>22</v>
      </c>
      <c r="D163" s="7" t="s">
        <v>23</v>
      </c>
      <c r="E163" s="7" t="s">
        <v>24</v>
      </c>
      <c r="G163" s="4"/>
    </row>
    <row r="164" spans="1:5" ht="15" customHeight="1">
      <c r="A164"/>
      <c r="B164" s="10">
        <v>108</v>
      </c>
      <c r="C164" s="7" t="s">
        <v>53</v>
      </c>
      <c r="D164" s="7" t="s">
        <v>101</v>
      </c>
      <c r="E164" s="7" t="s">
        <v>102</v>
      </c>
    </row>
    <row r="165" spans="1:5" ht="15" customHeight="1">
      <c r="A165"/>
      <c r="B165" s="10">
        <v>109</v>
      </c>
      <c r="C165" s="7" t="s">
        <v>92</v>
      </c>
      <c r="D165" s="7" t="s">
        <v>93</v>
      </c>
      <c r="E165" s="7" t="s">
        <v>228</v>
      </c>
    </row>
    <row r="166" spans="1:5" ht="15" customHeight="1">
      <c r="A166"/>
      <c r="B166" s="10">
        <v>110</v>
      </c>
      <c r="C166" s="7" t="s">
        <v>25</v>
      </c>
      <c r="D166" s="7" t="s">
        <v>26</v>
      </c>
      <c r="E166" s="7" t="s">
        <v>27</v>
      </c>
    </row>
    <row r="167" spans="1:5" ht="15" customHeight="1">
      <c r="A167"/>
      <c r="B167" s="10">
        <v>111</v>
      </c>
      <c r="C167" s="7" t="s">
        <v>175</v>
      </c>
      <c r="D167" s="7" t="s">
        <v>176</v>
      </c>
      <c r="E167" s="7" t="s">
        <v>235</v>
      </c>
    </row>
    <row r="168" spans="1:5" ht="15" customHeight="1">
      <c r="A168"/>
      <c r="B168" s="10">
        <v>112</v>
      </c>
      <c r="C168" s="7" t="s">
        <v>112</v>
      </c>
      <c r="D168" s="7" t="s">
        <v>113</v>
      </c>
      <c r="E168" s="7" t="s">
        <v>27</v>
      </c>
    </row>
    <row r="169" spans="1:5" ht="15" customHeight="1">
      <c r="A169"/>
      <c r="B169" s="10">
        <v>113</v>
      </c>
      <c r="C169" s="7" t="s">
        <v>43</v>
      </c>
      <c r="D169" s="7" t="s">
        <v>44</v>
      </c>
      <c r="E169" s="7" t="s">
        <v>45</v>
      </c>
    </row>
    <row r="170" spans="1:5" ht="15" customHeight="1">
      <c r="A170"/>
      <c r="B170" s="10">
        <v>114</v>
      </c>
      <c r="C170" s="7" t="s">
        <v>22</v>
      </c>
      <c r="D170" s="7" t="s">
        <v>161</v>
      </c>
      <c r="E170" s="7" t="s">
        <v>162</v>
      </c>
    </row>
    <row r="171" spans="1:5" ht="15" customHeight="1">
      <c r="A171"/>
      <c r="B171" s="10">
        <v>115</v>
      </c>
      <c r="C171" s="7" t="s">
        <v>199</v>
      </c>
      <c r="D171" s="7" t="s">
        <v>200</v>
      </c>
      <c r="E171" s="7" t="s">
        <v>201</v>
      </c>
    </row>
    <row r="172" spans="1:5" ht="15" customHeight="1">
      <c r="A172"/>
      <c r="B172" s="10"/>
      <c r="C172" s="7"/>
      <c r="D172" s="7"/>
      <c r="E172" s="7"/>
    </row>
    <row r="173" spans="1:5" ht="15" customHeight="1">
      <c r="A173"/>
      <c r="B173" s="10"/>
      <c r="C173" s="7"/>
      <c r="D173" s="7"/>
      <c r="E173" s="7"/>
    </row>
    <row r="174" spans="1:9" ht="15" customHeight="1">
      <c r="A174"/>
      <c r="B174" s="10"/>
      <c r="C174" s="7"/>
      <c r="D174" s="7"/>
      <c r="E174" s="7"/>
      <c r="H174" s="4"/>
      <c r="I174" s="4"/>
    </row>
    <row r="175" ht="15" customHeight="1">
      <c r="A175"/>
    </row>
    <row r="176" ht="15" customHeight="1">
      <c r="A176"/>
    </row>
    <row r="177" ht="15" customHeight="1">
      <c r="A177"/>
    </row>
    <row r="178" ht="15" customHeight="1">
      <c r="A178"/>
    </row>
    <row r="179" ht="15" customHeight="1">
      <c r="A179"/>
    </row>
    <row r="180" ht="15" customHeight="1">
      <c r="A180"/>
    </row>
    <row r="181" ht="15" customHeight="1">
      <c r="A181"/>
    </row>
    <row r="182" ht="15" customHeight="1">
      <c r="A182"/>
    </row>
    <row r="183" ht="15" customHeight="1">
      <c r="A183"/>
    </row>
    <row r="184" ht="15" customHeight="1">
      <c r="A184"/>
    </row>
    <row r="185" spans="1:10" ht="15" customHeight="1">
      <c r="A185"/>
      <c r="J185" s="4"/>
    </row>
    <row r="186" ht="15" customHeight="1">
      <c r="A186"/>
    </row>
    <row r="187" ht="15" customHeight="1">
      <c r="A187"/>
    </row>
    <row r="188" ht="15" customHeight="1">
      <c r="A188"/>
    </row>
    <row r="189" ht="15" customHeight="1">
      <c r="A189"/>
    </row>
    <row r="190" ht="15" customHeight="1">
      <c r="A190"/>
    </row>
    <row r="191" ht="15" customHeight="1">
      <c r="A191"/>
    </row>
    <row r="192" ht="15" customHeight="1">
      <c r="A192"/>
    </row>
    <row r="193" ht="15" customHeight="1">
      <c r="A193"/>
    </row>
    <row r="194" ht="15" customHeight="1">
      <c r="A194"/>
    </row>
    <row r="195" ht="15" customHeight="1">
      <c r="A195"/>
    </row>
    <row r="196" ht="15" customHeight="1">
      <c r="A196"/>
    </row>
    <row r="197" ht="15" customHeight="1">
      <c r="A197"/>
    </row>
    <row r="198" ht="15" customHeight="1">
      <c r="A198"/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58"/>
  </sheetPr>
  <dimension ref="A1:AL116"/>
  <sheetViews>
    <sheetView showZeros="0" zoomScalePageLayoutView="0" workbookViewId="0" topLeftCell="E1">
      <pane ySplit="1" topLeftCell="A32" activePane="bottomLeft" state="frozen"/>
      <selection pane="topLeft" activeCell="K4" sqref="K4:L4"/>
      <selection pane="bottomLeft" activeCell="K52" sqref="K52:L52"/>
    </sheetView>
  </sheetViews>
  <sheetFormatPr defaultColWidth="9.140625" defaultRowHeight="12.75"/>
  <cols>
    <col min="1" max="2" width="3.7109375" style="30" hidden="1" customWidth="1"/>
    <col min="3" max="4" width="3.7109375" style="26" hidden="1" customWidth="1"/>
    <col min="5" max="6" width="4.7109375" style="30" customWidth="1"/>
    <col min="7" max="8" width="16.7109375" style="30" customWidth="1"/>
    <col min="9" max="29" width="4.7109375" style="30" customWidth="1"/>
    <col min="30" max="30" width="5.28125" style="27" customWidth="1"/>
    <col min="31" max="37" width="4.7109375" style="27" customWidth="1"/>
    <col min="38" max="38" width="9.140625" style="22" hidden="1" customWidth="1"/>
    <col min="39" max="40" width="9.140625" style="27" customWidth="1"/>
    <col min="41" max="41" width="9.140625" style="30" customWidth="1"/>
    <col min="42" max="76" width="0" style="30" hidden="1" customWidth="1"/>
    <col min="77" max="16384" width="9.140625" style="30" customWidth="1"/>
  </cols>
  <sheetData>
    <row r="1" spans="1:38" ht="20.25">
      <c r="A1" s="24">
        <v>49</v>
      </c>
      <c r="B1" s="24"/>
      <c r="C1" s="25"/>
      <c r="E1" s="137" t="s">
        <v>317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9"/>
      <c r="AL1" s="22" t="s">
        <v>286</v>
      </c>
    </row>
    <row r="2" spans="1:38" ht="15.75" customHeight="1">
      <c r="A2" s="27"/>
      <c r="B2" s="27"/>
      <c r="C2" s="28"/>
      <c r="D2" s="29"/>
      <c r="E2" s="131" t="s">
        <v>315</v>
      </c>
      <c r="F2" s="133"/>
      <c r="G2" s="134" t="s">
        <v>432</v>
      </c>
      <c r="H2" s="121"/>
      <c r="I2" s="131" t="s">
        <v>316</v>
      </c>
      <c r="J2" s="132"/>
      <c r="K2" s="133"/>
      <c r="L2" s="134" t="s">
        <v>433</v>
      </c>
      <c r="M2" s="120"/>
      <c r="N2" s="140"/>
      <c r="O2" s="140"/>
      <c r="P2" s="141"/>
      <c r="Q2" s="144" t="s">
        <v>293</v>
      </c>
      <c r="R2" s="145"/>
      <c r="S2" s="146"/>
      <c r="T2" s="115">
        <v>39600</v>
      </c>
      <c r="U2" s="116"/>
      <c r="V2" s="116"/>
      <c r="W2" s="116"/>
      <c r="X2" s="116"/>
      <c r="Y2" s="116"/>
      <c r="Z2" s="116"/>
      <c r="AA2" s="116"/>
      <c r="AB2" s="116"/>
      <c r="AC2" s="117"/>
      <c r="AL2" s="22">
        <f>'Male Athletes'!B3</f>
        <v>56</v>
      </c>
    </row>
    <row r="3" spans="1:38" ht="15.75" customHeight="1">
      <c r="A3" s="27"/>
      <c r="B3" s="27"/>
      <c r="C3" s="25"/>
      <c r="D3" s="29"/>
      <c r="E3" s="131" t="s">
        <v>294</v>
      </c>
      <c r="F3" s="133"/>
      <c r="G3" s="134" t="s">
        <v>343</v>
      </c>
      <c r="H3" s="121"/>
      <c r="I3" s="131" t="s">
        <v>295</v>
      </c>
      <c r="J3" s="132"/>
      <c r="K3" s="133"/>
      <c r="L3" s="142"/>
      <c r="M3" s="143"/>
      <c r="N3" s="131"/>
      <c r="O3" s="132"/>
      <c r="P3" s="133"/>
      <c r="Q3" s="134"/>
      <c r="R3" s="120"/>
      <c r="S3" s="121"/>
      <c r="T3" s="118"/>
      <c r="U3" s="119"/>
      <c r="V3" s="120"/>
      <c r="W3" s="120"/>
      <c r="X3" s="120"/>
      <c r="Y3" s="120"/>
      <c r="Z3" s="120"/>
      <c r="AA3" s="120"/>
      <c r="AB3" s="120"/>
      <c r="AC3" s="121"/>
      <c r="AL3" s="22">
        <f>'Male Athletes'!B4</f>
        <v>60</v>
      </c>
    </row>
    <row r="4" spans="5:38" ht="31.5" customHeight="1">
      <c r="E4" s="31" t="s">
        <v>296</v>
      </c>
      <c r="F4" s="31" t="s">
        <v>297</v>
      </c>
      <c r="G4" s="31" t="s">
        <v>298</v>
      </c>
      <c r="H4" s="32" t="s">
        <v>299</v>
      </c>
      <c r="I4" s="147" t="s">
        <v>300</v>
      </c>
      <c r="J4" s="124"/>
      <c r="K4" s="124" t="s">
        <v>301</v>
      </c>
      <c r="L4" s="124"/>
      <c r="M4" s="124" t="s">
        <v>302</v>
      </c>
      <c r="N4" s="124"/>
      <c r="O4" s="124" t="s">
        <v>303</v>
      </c>
      <c r="P4" s="124"/>
      <c r="Q4" s="122" t="s">
        <v>304</v>
      </c>
      <c r="R4" s="124" t="s">
        <v>305</v>
      </c>
      <c r="S4" s="124"/>
      <c r="T4" s="124" t="s">
        <v>306</v>
      </c>
      <c r="U4" s="124"/>
      <c r="V4" s="124" t="s">
        <v>307</v>
      </c>
      <c r="W4" s="124"/>
      <c r="X4" s="124" t="s">
        <v>308</v>
      </c>
      <c r="Y4" s="128"/>
      <c r="Z4" s="129" t="s">
        <v>309</v>
      </c>
      <c r="AA4" s="125" t="s">
        <v>318</v>
      </c>
      <c r="AB4" s="126"/>
      <c r="AC4" s="127"/>
      <c r="AL4" s="22">
        <f>'Male Athletes'!B5</f>
        <v>76</v>
      </c>
    </row>
    <row r="5" spans="3:38" ht="12.75" customHeight="1">
      <c r="C5" s="25" t="s">
        <v>310</v>
      </c>
      <c r="D5" s="25" t="s">
        <v>311</v>
      </c>
      <c r="E5" s="34"/>
      <c r="F5" s="34"/>
      <c r="G5" s="35"/>
      <c r="H5" s="35"/>
      <c r="I5" s="127" t="s">
        <v>312</v>
      </c>
      <c r="J5" s="130"/>
      <c r="K5" s="130" t="s">
        <v>312</v>
      </c>
      <c r="L5" s="130"/>
      <c r="M5" s="130" t="s">
        <v>312</v>
      </c>
      <c r="N5" s="130"/>
      <c r="O5" s="130" t="s">
        <v>312</v>
      </c>
      <c r="P5" s="130"/>
      <c r="Q5" s="123"/>
      <c r="R5" s="130" t="s">
        <v>312</v>
      </c>
      <c r="S5" s="130"/>
      <c r="T5" s="130" t="s">
        <v>312</v>
      </c>
      <c r="U5" s="130"/>
      <c r="V5" s="130" t="s">
        <v>312</v>
      </c>
      <c r="W5" s="130"/>
      <c r="X5" s="130" t="s">
        <v>312</v>
      </c>
      <c r="Y5" s="125"/>
      <c r="Z5" s="122"/>
      <c r="AA5" s="149" t="s">
        <v>319</v>
      </c>
      <c r="AB5" s="130"/>
      <c r="AC5" s="130"/>
      <c r="AL5" s="22">
        <f>'Male Athletes'!B6</f>
        <v>59</v>
      </c>
    </row>
    <row r="6" spans="1:38" ht="15.75" customHeight="1">
      <c r="A6" s="28"/>
      <c r="B6" s="28"/>
      <c r="C6" s="25">
        <f aca="true" t="shared" si="0" ref="C6:C31">AB6</f>
        <v>0</v>
      </c>
      <c r="D6" s="25">
        <f aca="true" t="shared" si="1" ref="D6:D31">AC6</f>
        <v>0</v>
      </c>
      <c r="E6" s="33">
        <v>1</v>
      </c>
      <c r="F6" s="36">
        <v>67</v>
      </c>
      <c r="G6" s="37" t="str">
        <f aca="true" t="shared" si="2" ref="G6:G31">IF(OR(F6=0,F6="",F6=" ",ISERROR(VLOOKUP(F6,athletes,2,FALSE))=TRUE),"",CONCATENATE(VLOOKUP(F6,athletes,2,FALSE)," ",VLOOKUP(F6,athletes,3,FALSE)))</f>
        <v>Craig Mcewan</v>
      </c>
      <c r="H6" s="37" t="str">
        <f aca="true" t="shared" si="3" ref="H6:H31">IF(OR(F6=0,F6="",F6=" ",ISERROR(VLOOKUP(F6,athletes,2,FALSE))=TRUE),"",VLOOKUP(F6,athletes,4,FALSE))</f>
        <v>Whitemoss Aac</v>
      </c>
      <c r="I6" s="158">
        <v>33.47</v>
      </c>
      <c r="J6" s="159"/>
      <c r="K6" s="158">
        <v>36.27</v>
      </c>
      <c r="L6" s="159"/>
      <c r="M6" s="158">
        <v>37.62</v>
      </c>
      <c r="N6" s="159"/>
      <c r="O6" s="135">
        <f aca="true" t="shared" si="4" ref="O6:O31">IF(AND(I6="NT",K6="NT",M6="NT"),0,IF(I6="DNS","DNS",LARGE(I6:N6,1)))</f>
        <v>37.62</v>
      </c>
      <c r="P6" s="136"/>
      <c r="Q6" s="40">
        <f>IF(OR(O6=0,O6="",O6="DNS"),0,VLOOKUP(F6,$F$65:$J$116,5,FALSE))</f>
        <v>12</v>
      </c>
      <c r="R6" s="158">
        <v>0</v>
      </c>
      <c r="S6" s="159"/>
      <c r="T6" s="158">
        <v>0</v>
      </c>
      <c r="U6" s="159"/>
      <c r="V6" s="158">
        <v>0</v>
      </c>
      <c r="W6" s="159"/>
      <c r="X6" s="135">
        <f aca="true" t="shared" si="5" ref="X6:X31">IF(AND(R6="NT",T6="NT",V6="NT"),O6,IF(O6&gt;LARGE(R6:W6,1),O6,LARGE(R6:W6,1)))</f>
        <v>37.62</v>
      </c>
      <c r="Y6" s="136"/>
      <c r="Z6" s="40">
        <f aca="true" t="shared" si="6" ref="Z6:Z31">IF(OR(Q6=0,Q6="",X6="",X6=0),0,VLOOKUP(F6,$F$65:$L$116,7,FALSE))</f>
        <v>12</v>
      </c>
      <c r="AA6" s="149"/>
      <c r="AB6" s="130"/>
      <c r="AC6" s="130"/>
      <c r="AD6" s="19"/>
      <c r="AE6" s="27">
        <f aca="true" t="shared" si="7" ref="AE6:AE30">IF(OR(Z6="",Z6=0,AA6="",AA6=0,AA6="B"),"",Z6)</f>
      </c>
      <c r="AF6" s="41"/>
      <c r="AG6" s="41"/>
      <c r="AH6" s="41"/>
      <c r="AI6" s="41"/>
      <c r="AJ6" s="41"/>
      <c r="AL6" s="22">
        <f>'Male Athletes'!B7</f>
        <v>63</v>
      </c>
    </row>
    <row r="7" spans="1:38" ht="15.75" customHeight="1">
      <c r="A7" s="28"/>
      <c r="B7" s="28"/>
      <c r="C7" s="25">
        <f t="shared" si="0"/>
        <v>0</v>
      </c>
      <c r="D7" s="25">
        <f t="shared" si="1"/>
        <v>0</v>
      </c>
      <c r="E7" s="34">
        <v>2</v>
      </c>
      <c r="F7" s="36">
        <v>74</v>
      </c>
      <c r="G7" s="37" t="str">
        <f t="shared" si="2"/>
        <v>Lewis Stead</v>
      </c>
      <c r="H7" s="37" t="str">
        <f t="shared" si="3"/>
        <v>Unknown</v>
      </c>
      <c r="I7" s="158">
        <v>36.65</v>
      </c>
      <c r="J7" s="159"/>
      <c r="K7" s="158">
        <v>38.81</v>
      </c>
      <c r="L7" s="159"/>
      <c r="M7" s="158">
        <v>41.24</v>
      </c>
      <c r="N7" s="159"/>
      <c r="O7" s="135">
        <f t="shared" si="4"/>
        <v>41.24</v>
      </c>
      <c r="P7" s="136"/>
      <c r="Q7" s="40">
        <f aca="true" t="shared" si="8" ref="Q7:Q31">IF(OR(O7=0,O7="",O7="DNS"),0,VLOOKUP(F7,$F$65:$J$116,5,FALSE))</f>
        <v>9</v>
      </c>
      <c r="R7" s="158">
        <v>0</v>
      </c>
      <c r="S7" s="159"/>
      <c r="T7" s="158">
        <v>0</v>
      </c>
      <c r="U7" s="159"/>
      <c r="V7" s="158">
        <v>0</v>
      </c>
      <c r="W7" s="159"/>
      <c r="X7" s="135">
        <f t="shared" si="5"/>
        <v>41.24</v>
      </c>
      <c r="Y7" s="136"/>
      <c r="Z7" s="40">
        <f t="shared" si="6"/>
        <v>9</v>
      </c>
      <c r="AA7" s="149"/>
      <c r="AB7" s="130"/>
      <c r="AC7" s="130"/>
      <c r="AD7" s="19"/>
      <c r="AE7" s="27">
        <f t="shared" si="7"/>
      </c>
      <c r="AF7" s="41"/>
      <c r="AG7" s="41"/>
      <c r="AH7" s="41"/>
      <c r="AI7" s="41"/>
      <c r="AJ7" s="41"/>
      <c r="AL7" s="22">
        <f>'Male Athletes'!B8</f>
        <v>68</v>
      </c>
    </row>
    <row r="8" spans="1:38" ht="15.75" customHeight="1">
      <c r="A8" s="28"/>
      <c r="B8" s="28"/>
      <c r="C8" s="25">
        <f t="shared" si="0"/>
        <v>0</v>
      </c>
      <c r="D8" s="25">
        <f t="shared" si="1"/>
        <v>0</v>
      </c>
      <c r="E8" s="34">
        <v>3</v>
      </c>
      <c r="F8" s="36">
        <v>56</v>
      </c>
      <c r="G8" s="37" t="str">
        <f t="shared" si="2"/>
        <v>Ashley Bryant</v>
      </c>
      <c r="H8" s="37" t="str">
        <f t="shared" si="3"/>
        <v>Windsor Slough Eton &amp; Hounslow</v>
      </c>
      <c r="I8" s="158">
        <v>44.98</v>
      </c>
      <c r="J8" s="159"/>
      <c r="K8" s="158">
        <v>44.47</v>
      </c>
      <c r="L8" s="159"/>
      <c r="M8" s="158">
        <v>43.53</v>
      </c>
      <c r="N8" s="159"/>
      <c r="O8" s="135">
        <f t="shared" si="4"/>
        <v>44.98</v>
      </c>
      <c r="P8" s="136"/>
      <c r="Q8" s="40">
        <f t="shared" si="8"/>
        <v>6</v>
      </c>
      <c r="R8" s="158">
        <v>0</v>
      </c>
      <c r="S8" s="159"/>
      <c r="T8" s="158">
        <v>0</v>
      </c>
      <c r="U8" s="159"/>
      <c r="V8" s="158">
        <v>0</v>
      </c>
      <c r="W8" s="159"/>
      <c r="X8" s="135">
        <f t="shared" si="5"/>
        <v>44.98</v>
      </c>
      <c r="Y8" s="136"/>
      <c r="Z8" s="40">
        <f t="shared" si="6"/>
        <v>6</v>
      </c>
      <c r="AA8" s="149"/>
      <c r="AB8" s="130"/>
      <c r="AC8" s="130"/>
      <c r="AE8" s="27">
        <f t="shared" si="7"/>
      </c>
      <c r="AF8" s="41"/>
      <c r="AG8" s="41"/>
      <c r="AH8" s="41"/>
      <c r="AI8" s="41"/>
      <c r="AJ8" s="41"/>
      <c r="AL8" s="22">
        <f>'Male Athletes'!B9</f>
        <v>69</v>
      </c>
    </row>
    <row r="9" spans="1:38" ht="15.75" customHeight="1">
      <c r="A9" s="28"/>
      <c r="B9" s="28"/>
      <c r="C9" s="25">
        <f t="shared" si="0"/>
        <v>0</v>
      </c>
      <c r="D9" s="25">
        <f t="shared" si="1"/>
        <v>0</v>
      </c>
      <c r="E9" s="34">
        <v>4</v>
      </c>
      <c r="F9" s="36">
        <v>69</v>
      </c>
      <c r="G9" s="37" t="str">
        <f t="shared" si="2"/>
        <v>Michael O'Donnell</v>
      </c>
      <c r="H9" s="37" t="str">
        <f t="shared" si="3"/>
        <v>Bolton United Harriers</v>
      </c>
      <c r="I9" s="158">
        <v>43.49</v>
      </c>
      <c r="J9" s="159"/>
      <c r="K9" s="158">
        <v>45.24</v>
      </c>
      <c r="L9" s="159"/>
      <c r="M9" s="158">
        <v>46.16</v>
      </c>
      <c r="N9" s="159"/>
      <c r="O9" s="135">
        <f t="shared" si="4"/>
        <v>46.16</v>
      </c>
      <c r="P9" s="136"/>
      <c r="Q9" s="40">
        <f t="shared" si="8"/>
        <v>2</v>
      </c>
      <c r="R9" s="158">
        <v>0</v>
      </c>
      <c r="S9" s="159"/>
      <c r="T9" s="158">
        <v>0</v>
      </c>
      <c r="U9" s="159"/>
      <c r="V9" s="158">
        <v>0</v>
      </c>
      <c r="W9" s="159"/>
      <c r="X9" s="135">
        <f t="shared" si="5"/>
        <v>46.16</v>
      </c>
      <c r="Y9" s="136"/>
      <c r="Z9" s="40">
        <f t="shared" si="6"/>
        <v>2</v>
      </c>
      <c r="AA9" s="149"/>
      <c r="AB9" s="130"/>
      <c r="AC9" s="130"/>
      <c r="AE9" s="27">
        <f t="shared" si="7"/>
      </c>
      <c r="AF9" s="41"/>
      <c r="AG9" s="41"/>
      <c r="AH9" s="41"/>
      <c r="AI9" s="41"/>
      <c r="AJ9" s="41"/>
      <c r="AL9" s="22">
        <f>'Male Athletes'!B10</f>
        <v>66</v>
      </c>
    </row>
    <row r="10" spans="1:38" ht="15.75" customHeight="1">
      <c r="A10" s="28"/>
      <c r="B10" s="28"/>
      <c r="C10" s="25">
        <f t="shared" si="0"/>
        <v>0</v>
      </c>
      <c r="D10" s="25">
        <f t="shared" si="1"/>
        <v>0</v>
      </c>
      <c r="E10" s="34">
        <v>5</v>
      </c>
      <c r="F10" s="36">
        <v>75</v>
      </c>
      <c r="G10" s="37" t="str">
        <f t="shared" si="2"/>
        <v>Michael Sweeney</v>
      </c>
      <c r="H10" s="37" t="str">
        <f>IF(OR(F10=0,F10="",F10=" ",ISERROR(VLOOKUP(F10,athletes,2,FALSE))=TRUE),"",VLOOKUP(F10,athletes,4,FALSE))</f>
        <v>Liverpool Harriers</v>
      </c>
      <c r="I10" s="158">
        <v>29.37</v>
      </c>
      <c r="J10" s="159"/>
      <c r="K10" s="158" t="s">
        <v>437</v>
      </c>
      <c r="L10" s="159"/>
      <c r="M10" s="158" t="s">
        <v>437</v>
      </c>
      <c r="N10" s="159"/>
      <c r="O10" s="135">
        <f>IF(AND(I10="NT",K10="NT",M10="NT"),0,IF(I10="DNS","DNS",LARGE(I10:N10,1)))</f>
        <v>29.37</v>
      </c>
      <c r="P10" s="136"/>
      <c r="Q10" s="40">
        <f t="shared" si="8"/>
        <v>17</v>
      </c>
      <c r="R10" s="158">
        <v>0</v>
      </c>
      <c r="S10" s="159"/>
      <c r="T10" s="158">
        <v>0</v>
      </c>
      <c r="U10" s="159"/>
      <c r="V10" s="158">
        <v>0</v>
      </c>
      <c r="W10" s="159"/>
      <c r="X10" s="135">
        <f t="shared" si="5"/>
        <v>29.37</v>
      </c>
      <c r="Y10" s="136"/>
      <c r="Z10" s="40">
        <f t="shared" si="6"/>
        <v>17</v>
      </c>
      <c r="AA10" s="149"/>
      <c r="AB10" s="130"/>
      <c r="AC10" s="130"/>
      <c r="AE10" s="27">
        <f t="shared" si="7"/>
      </c>
      <c r="AF10" s="41"/>
      <c r="AG10" s="41"/>
      <c r="AH10" s="41"/>
      <c r="AI10" s="41"/>
      <c r="AJ10" s="41"/>
      <c r="AL10" s="22">
        <f>'Male Athletes'!B11</f>
        <v>70</v>
      </c>
    </row>
    <row r="11" spans="1:38" ht="15.75" customHeight="1">
      <c r="A11" s="28"/>
      <c r="B11" s="28"/>
      <c r="C11" s="25">
        <f t="shared" si="0"/>
        <v>0</v>
      </c>
      <c r="D11" s="25">
        <f t="shared" si="1"/>
        <v>0</v>
      </c>
      <c r="E11" s="34">
        <v>6</v>
      </c>
      <c r="F11" s="36">
        <v>62</v>
      </c>
      <c r="G11" s="37" t="str">
        <f t="shared" si="2"/>
        <v>Bradley Hall</v>
      </c>
      <c r="H11" s="37" t="str">
        <f>IF(OR(F11=0,F11="",F11=" ",ISERROR(VLOOKUP(F11,athletes,2,FALSE))=TRUE),"",VLOOKUP(F11,athletes,4,FALSE))</f>
        <v>Crawley AC</v>
      </c>
      <c r="I11" s="158">
        <v>35.63</v>
      </c>
      <c r="J11" s="159"/>
      <c r="K11" s="158">
        <v>37.39</v>
      </c>
      <c r="L11" s="159"/>
      <c r="M11" s="158">
        <v>36.76</v>
      </c>
      <c r="N11" s="159"/>
      <c r="O11" s="135">
        <f>IF(AND(I11="NT",K11="NT",M11="NT"),0,IF(I11="DNS","DNS",LARGE(I11:N11,1)))</f>
        <v>37.39</v>
      </c>
      <c r="P11" s="136"/>
      <c r="Q11" s="40">
        <f t="shared" si="8"/>
        <v>13</v>
      </c>
      <c r="R11" s="158">
        <v>0</v>
      </c>
      <c r="S11" s="159"/>
      <c r="T11" s="158">
        <v>0</v>
      </c>
      <c r="U11" s="159"/>
      <c r="V11" s="158">
        <v>0</v>
      </c>
      <c r="W11" s="159"/>
      <c r="X11" s="135">
        <f t="shared" si="5"/>
        <v>37.39</v>
      </c>
      <c r="Y11" s="136"/>
      <c r="Z11" s="40">
        <f t="shared" si="6"/>
        <v>13</v>
      </c>
      <c r="AA11" s="149"/>
      <c r="AB11" s="130"/>
      <c r="AC11" s="130"/>
      <c r="AE11" s="27">
        <f t="shared" si="7"/>
      </c>
      <c r="AF11" s="41"/>
      <c r="AG11" s="41"/>
      <c r="AH11" s="41"/>
      <c r="AI11" s="41"/>
      <c r="AJ11" s="41"/>
      <c r="AL11" s="22">
        <f>'Male Athletes'!B12</f>
        <v>71</v>
      </c>
    </row>
    <row r="12" spans="1:38" ht="15.75" customHeight="1">
      <c r="A12" s="28"/>
      <c r="B12" s="28"/>
      <c r="C12" s="25">
        <f t="shared" si="0"/>
        <v>0</v>
      </c>
      <c r="D12" s="25">
        <f t="shared" si="1"/>
        <v>0</v>
      </c>
      <c r="E12" s="34">
        <v>7</v>
      </c>
      <c r="F12" s="36"/>
      <c r="G12" s="37">
        <f t="shared" si="2"/>
      </c>
      <c r="H12" s="37">
        <f t="shared" si="3"/>
      </c>
      <c r="I12" s="158"/>
      <c r="J12" s="159"/>
      <c r="K12" s="158"/>
      <c r="L12" s="159"/>
      <c r="M12" s="158"/>
      <c r="N12" s="159"/>
      <c r="O12" s="135"/>
      <c r="P12" s="136"/>
      <c r="Q12" s="40">
        <f t="shared" si="8"/>
        <v>0</v>
      </c>
      <c r="R12" s="158">
        <v>0</v>
      </c>
      <c r="S12" s="159"/>
      <c r="T12" s="158">
        <v>0</v>
      </c>
      <c r="U12" s="159"/>
      <c r="V12" s="158">
        <v>0</v>
      </c>
      <c r="W12" s="159"/>
      <c r="X12" s="135">
        <f t="shared" si="5"/>
        <v>0</v>
      </c>
      <c r="Y12" s="136"/>
      <c r="Z12" s="40">
        <f t="shared" si="6"/>
        <v>0</v>
      </c>
      <c r="AA12" s="149"/>
      <c r="AB12" s="130"/>
      <c r="AC12" s="130"/>
      <c r="AE12" s="27">
        <f t="shared" si="7"/>
      </c>
      <c r="AF12" s="41"/>
      <c r="AG12" s="41"/>
      <c r="AH12" s="41"/>
      <c r="AI12" s="41"/>
      <c r="AJ12" s="41"/>
      <c r="AL12" s="22">
        <f>'Male Athletes'!B13</f>
        <v>65</v>
      </c>
    </row>
    <row r="13" spans="1:38" ht="15.75" customHeight="1">
      <c r="A13" s="28"/>
      <c r="B13" s="28"/>
      <c r="C13" s="25">
        <f t="shared" si="0"/>
        <v>0</v>
      </c>
      <c r="D13" s="25">
        <f t="shared" si="1"/>
        <v>0</v>
      </c>
      <c r="E13" s="34">
        <v>8</v>
      </c>
      <c r="F13" s="36"/>
      <c r="G13" s="37">
        <f t="shared" si="2"/>
      </c>
      <c r="H13" s="37">
        <f t="shared" si="3"/>
      </c>
      <c r="I13" s="158"/>
      <c r="J13" s="159"/>
      <c r="K13" s="158"/>
      <c r="L13" s="159"/>
      <c r="M13" s="158"/>
      <c r="N13" s="159"/>
      <c r="O13" s="135"/>
      <c r="P13" s="136"/>
      <c r="Q13" s="40">
        <f t="shared" si="8"/>
        <v>0</v>
      </c>
      <c r="R13" s="158">
        <v>0</v>
      </c>
      <c r="S13" s="159"/>
      <c r="T13" s="158">
        <v>0</v>
      </c>
      <c r="U13" s="159"/>
      <c r="V13" s="158">
        <v>0</v>
      </c>
      <c r="W13" s="159"/>
      <c r="X13" s="135">
        <f t="shared" si="5"/>
        <v>0</v>
      </c>
      <c r="Y13" s="136"/>
      <c r="Z13" s="40">
        <f t="shared" si="6"/>
        <v>0</v>
      </c>
      <c r="AA13" s="149"/>
      <c r="AB13" s="130"/>
      <c r="AC13" s="130"/>
      <c r="AE13" s="27">
        <f t="shared" si="7"/>
      </c>
      <c r="AF13" s="41"/>
      <c r="AG13" s="41"/>
      <c r="AH13" s="41"/>
      <c r="AI13" s="41"/>
      <c r="AJ13" s="41"/>
      <c r="AL13" s="22">
        <f>'Male Athletes'!B14</f>
        <v>73</v>
      </c>
    </row>
    <row r="14" spans="1:38" ht="15.75" customHeight="1">
      <c r="A14" s="28"/>
      <c r="B14" s="28"/>
      <c r="C14" s="25">
        <f t="shared" si="0"/>
        <v>0</v>
      </c>
      <c r="D14" s="25">
        <f t="shared" si="1"/>
        <v>0</v>
      </c>
      <c r="E14" s="34">
        <v>9</v>
      </c>
      <c r="F14" s="36"/>
      <c r="G14" s="37">
        <f t="shared" si="2"/>
      </c>
      <c r="H14" s="37">
        <f t="shared" si="3"/>
      </c>
      <c r="I14" s="158"/>
      <c r="J14" s="159"/>
      <c r="K14" s="158"/>
      <c r="L14" s="159"/>
      <c r="M14" s="158"/>
      <c r="N14" s="159"/>
      <c r="O14" s="135"/>
      <c r="P14" s="136"/>
      <c r="Q14" s="40">
        <f t="shared" si="8"/>
        <v>0</v>
      </c>
      <c r="R14" s="158">
        <v>0</v>
      </c>
      <c r="S14" s="159"/>
      <c r="T14" s="158">
        <v>0</v>
      </c>
      <c r="U14" s="159"/>
      <c r="V14" s="158">
        <v>0</v>
      </c>
      <c r="W14" s="159"/>
      <c r="X14" s="135">
        <f t="shared" si="5"/>
        <v>0</v>
      </c>
      <c r="Y14" s="136"/>
      <c r="Z14" s="40">
        <f t="shared" si="6"/>
        <v>0</v>
      </c>
      <c r="AA14" s="149"/>
      <c r="AB14" s="130"/>
      <c r="AC14" s="130"/>
      <c r="AE14" s="27">
        <f t="shared" si="7"/>
      </c>
      <c r="AF14" s="41"/>
      <c r="AG14" s="41"/>
      <c r="AH14" s="41"/>
      <c r="AI14" s="41"/>
      <c r="AJ14" s="41"/>
      <c r="AL14" s="22">
        <f>'Male Athletes'!B15</f>
        <v>74</v>
      </c>
    </row>
    <row r="15" spans="1:38" ht="15.75" customHeight="1">
      <c r="A15" s="28"/>
      <c r="B15" s="28"/>
      <c r="C15" s="25">
        <f t="shared" si="0"/>
        <v>0</v>
      </c>
      <c r="D15" s="25">
        <f t="shared" si="1"/>
        <v>0</v>
      </c>
      <c r="E15" s="34">
        <v>10</v>
      </c>
      <c r="F15" s="36"/>
      <c r="G15" s="37">
        <f t="shared" si="2"/>
      </c>
      <c r="H15" s="37">
        <f t="shared" si="3"/>
      </c>
      <c r="I15" s="158">
        <v>0</v>
      </c>
      <c r="J15" s="159"/>
      <c r="K15" s="158">
        <v>0</v>
      </c>
      <c r="L15" s="159"/>
      <c r="M15" s="158">
        <v>0</v>
      </c>
      <c r="N15" s="159"/>
      <c r="O15" s="135">
        <f t="shared" si="4"/>
        <v>0</v>
      </c>
      <c r="P15" s="136"/>
      <c r="Q15" s="40">
        <f t="shared" si="8"/>
        <v>0</v>
      </c>
      <c r="R15" s="158">
        <v>0</v>
      </c>
      <c r="S15" s="159"/>
      <c r="T15" s="158">
        <v>0</v>
      </c>
      <c r="U15" s="159"/>
      <c r="V15" s="158">
        <v>0</v>
      </c>
      <c r="W15" s="159"/>
      <c r="X15" s="135">
        <f t="shared" si="5"/>
        <v>0</v>
      </c>
      <c r="Y15" s="136"/>
      <c r="Z15" s="40">
        <f t="shared" si="6"/>
        <v>0</v>
      </c>
      <c r="AA15" s="149"/>
      <c r="AB15" s="130"/>
      <c r="AC15" s="130"/>
      <c r="AE15" s="27">
        <f t="shared" si="7"/>
      </c>
      <c r="AF15" s="41"/>
      <c r="AG15" s="41"/>
      <c r="AH15" s="41"/>
      <c r="AI15" s="41"/>
      <c r="AJ15" s="41"/>
      <c r="AL15" s="22">
        <f>'Male Athletes'!B16</f>
        <v>55</v>
      </c>
    </row>
    <row r="16" spans="1:38" ht="15.75" customHeight="1">
      <c r="A16" s="28"/>
      <c r="B16" s="28"/>
      <c r="C16" s="25">
        <f t="shared" si="0"/>
        <v>0</v>
      </c>
      <c r="D16" s="25">
        <f t="shared" si="1"/>
        <v>0</v>
      </c>
      <c r="E16" s="34">
        <v>11</v>
      </c>
      <c r="F16" s="36"/>
      <c r="G16" s="37">
        <f t="shared" si="2"/>
      </c>
      <c r="H16" s="37">
        <f t="shared" si="3"/>
      </c>
      <c r="I16" s="158">
        <v>0</v>
      </c>
      <c r="J16" s="159"/>
      <c r="K16" s="158">
        <v>0</v>
      </c>
      <c r="L16" s="159"/>
      <c r="M16" s="158">
        <v>0</v>
      </c>
      <c r="N16" s="159"/>
      <c r="O16" s="135">
        <f t="shared" si="4"/>
        <v>0</v>
      </c>
      <c r="P16" s="136"/>
      <c r="Q16" s="40">
        <f t="shared" si="8"/>
        <v>0</v>
      </c>
      <c r="R16" s="158">
        <v>0</v>
      </c>
      <c r="S16" s="159"/>
      <c r="T16" s="158">
        <v>0</v>
      </c>
      <c r="U16" s="159"/>
      <c r="V16" s="158">
        <v>0</v>
      </c>
      <c r="W16" s="159"/>
      <c r="X16" s="135">
        <f t="shared" si="5"/>
        <v>0</v>
      </c>
      <c r="Y16" s="136"/>
      <c r="Z16" s="40">
        <f t="shared" si="6"/>
        <v>0</v>
      </c>
      <c r="AA16" s="149"/>
      <c r="AB16" s="130"/>
      <c r="AC16" s="130"/>
      <c r="AE16" s="27">
        <f t="shared" si="7"/>
      </c>
      <c r="AF16" s="41"/>
      <c r="AG16" s="41"/>
      <c r="AH16" s="41"/>
      <c r="AI16" s="41"/>
      <c r="AJ16" s="41"/>
      <c r="AL16" s="22">
        <f>'Male Athletes'!B17</f>
        <v>58</v>
      </c>
    </row>
    <row r="17" spans="1:38" ht="15.75" customHeight="1">
      <c r="A17" s="28"/>
      <c r="B17" s="28"/>
      <c r="C17" s="25">
        <f t="shared" si="0"/>
        <v>0</v>
      </c>
      <c r="D17" s="25">
        <f t="shared" si="1"/>
        <v>0</v>
      </c>
      <c r="E17" s="34">
        <v>12</v>
      </c>
      <c r="F17" s="36"/>
      <c r="G17" s="37">
        <f t="shared" si="2"/>
      </c>
      <c r="H17" s="37">
        <f t="shared" si="3"/>
      </c>
      <c r="I17" s="158">
        <v>0</v>
      </c>
      <c r="J17" s="159"/>
      <c r="K17" s="158">
        <v>0</v>
      </c>
      <c r="L17" s="159"/>
      <c r="M17" s="158">
        <v>0</v>
      </c>
      <c r="N17" s="159"/>
      <c r="O17" s="135">
        <f t="shared" si="4"/>
        <v>0</v>
      </c>
      <c r="P17" s="136"/>
      <c r="Q17" s="40">
        <f t="shared" si="8"/>
        <v>0</v>
      </c>
      <c r="R17" s="158">
        <v>0</v>
      </c>
      <c r="S17" s="159"/>
      <c r="T17" s="158">
        <v>0</v>
      </c>
      <c r="U17" s="159"/>
      <c r="V17" s="158">
        <v>0</v>
      </c>
      <c r="W17" s="159"/>
      <c r="X17" s="135">
        <f t="shared" si="5"/>
        <v>0</v>
      </c>
      <c r="Y17" s="136"/>
      <c r="Z17" s="40">
        <f t="shared" si="6"/>
        <v>0</v>
      </c>
      <c r="AA17" s="149"/>
      <c r="AB17" s="130"/>
      <c r="AC17" s="130"/>
      <c r="AE17" s="27">
        <f t="shared" si="7"/>
      </c>
      <c r="AF17" s="41"/>
      <c r="AG17" s="41"/>
      <c r="AH17" s="41"/>
      <c r="AI17" s="41"/>
      <c r="AJ17" s="41"/>
      <c r="AL17" s="22">
        <f>'Male Athletes'!B18</f>
        <v>72</v>
      </c>
    </row>
    <row r="18" spans="1:38" ht="15.75" customHeight="1">
      <c r="A18" s="28"/>
      <c r="B18" s="28"/>
      <c r="C18" s="25">
        <f t="shared" si="0"/>
        <v>0</v>
      </c>
      <c r="D18" s="25">
        <f t="shared" si="1"/>
        <v>0</v>
      </c>
      <c r="E18" s="34">
        <v>13</v>
      </c>
      <c r="F18" s="36"/>
      <c r="G18" s="37">
        <f t="shared" si="2"/>
      </c>
      <c r="H18" s="37">
        <f t="shared" si="3"/>
      </c>
      <c r="I18" s="158">
        <v>0</v>
      </c>
      <c r="J18" s="159"/>
      <c r="K18" s="158">
        <v>0</v>
      </c>
      <c r="L18" s="159"/>
      <c r="M18" s="158">
        <v>0</v>
      </c>
      <c r="N18" s="159"/>
      <c r="O18" s="135">
        <f t="shared" si="4"/>
        <v>0</v>
      </c>
      <c r="P18" s="136"/>
      <c r="Q18" s="40">
        <f t="shared" si="8"/>
        <v>0</v>
      </c>
      <c r="R18" s="158">
        <v>0</v>
      </c>
      <c r="S18" s="159"/>
      <c r="T18" s="158">
        <v>0</v>
      </c>
      <c r="U18" s="159"/>
      <c r="V18" s="158">
        <v>0</v>
      </c>
      <c r="W18" s="159"/>
      <c r="X18" s="135">
        <f t="shared" si="5"/>
        <v>0</v>
      </c>
      <c r="Y18" s="136"/>
      <c r="Z18" s="40">
        <f t="shared" si="6"/>
        <v>0</v>
      </c>
      <c r="AA18" s="149"/>
      <c r="AB18" s="130"/>
      <c r="AC18" s="130"/>
      <c r="AE18" s="27">
        <f t="shared" si="7"/>
      </c>
      <c r="AF18" s="41"/>
      <c r="AG18" s="41"/>
      <c r="AH18" s="41"/>
      <c r="AI18" s="41"/>
      <c r="AJ18" s="41"/>
      <c r="AL18" s="22">
        <f>'Male Athletes'!B19</f>
        <v>61</v>
      </c>
    </row>
    <row r="19" spans="1:38" ht="15.75" customHeight="1">
      <c r="A19" s="28"/>
      <c r="B19" s="28"/>
      <c r="C19" s="25">
        <f t="shared" si="0"/>
        <v>0</v>
      </c>
      <c r="D19" s="25">
        <f t="shared" si="1"/>
        <v>0</v>
      </c>
      <c r="E19" s="34">
        <v>14</v>
      </c>
      <c r="F19" s="36"/>
      <c r="G19" s="37">
        <f t="shared" si="2"/>
      </c>
      <c r="H19" s="37">
        <f t="shared" si="3"/>
      </c>
      <c r="I19" s="158">
        <v>0</v>
      </c>
      <c r="J19" s="159"/>
      <c r="K19" s="158">
        <v>0</v>
      </c>
      <c r="L19" s="159"/>
      <c r="M19" s="158">
        <v>0</v>
      </c>
      <c r="N19" s="159"/>
      <c r="O19" s="135">
        <f t="shared" si="4"/>
        <v>0</v>
      </c>
      <c r="P19" s="136"/>
      <c r="Q19" s="40">
        <f t="shared" si="8"/>
        <v>0</v>
      </c>
      <c r="R19" s="158">
        <v>0</v>
      </c>
      <c r="S19" s="159"/>
      <c r="T19" s="158">
        <v>0</v>
      </c>
      <c r="U19" s="159"/>
      <c r="V19" s="158">
        <v>0</v>
      </c>
      <c r="W19" s="159"/>
      <c r="X19" s="135">
        <f t="shared" si="5"/>
        <v>0</v>
      </c>
      <c r="Y19" s="136"/>
      <c r="Z19" s="40">
        <f t="shared" si="6"/>
        <v>0</v>
      </c>
      <c r="AA19" s="149"/>
      <c r="AB19" s="130"/>
      <c r="AC19" s="130"/>
      <c r="AE19" s="27">
        <f t="shared" si="7"/>
      </c>
      <c r="AF19" s="41"/>
      <c r="AG19" s="41"/>
      <c r="AH19" s="41"/>
      <c r="AI19" s="41"/>
      <c r="AJ19" s="41"/>
      <c r="AL19" s="22">
        <f>'Male Athletes'!B20</f>
        <v>67</v>
      </c>
    </row>
    <row r="20" spans="1:38" ht="15.75" customHeight="1">
      <c r="A20" s="28"/>
      <c r="B20" s="28"/>
      <c r="C20" s="25">
        <f t="shared" si="0"/>
        <v>0</v>
      </c>
      <c r="D20" s="25">
        <f t="shared" si="1"/>
        <v>0</v>
      </c>
      <c r="E20" s="34">
        <v>15</v>
      </c>
      <c r="F20" s="36"/>
      <c r="G20" s="37">
        <f t="shared" si="2"/>
      </c>
      <c r="H20" s="37">
        <f t="shared" si="3"/>
      </c>
      <c r="I20" s="158">
        <v>0</v>
      </c>
      <c r="J20" s="159"/>
      <c r="K20" s="158">
        <v>0</v>
      </c>
      <c r="L20" s="159"/>
      <c r="M20" s="158">
        <v>0</v>
      </c>
      <c r="N20" s="159"/>
      <c r="O20" s="135">
        <f t="shared" si="4"/>
        <v>0</v>
      </c>
      <c r="P20" s="136"/>
      <c r="Q20" s="40">
        <f t="shared" si="8"/>
        <v>0</v>
      </c>
      <c r="R20" s="158">
        <v>0</v>
      </c>
      <c r="S20" s="159"/>
      <c r="T20" s="158">
        <v>0</v>
      </c>
      <c r="U20" s="159"/>
      <c r="V20" s="158">
        <v>0</v>
      </c>
      <c r="W20" s="159"/>
      <c r="X20" s="135">
        <f t="shared" si="5"/>
        <v>0</v>
      </c>
      <c r="Y20" s="136"/>
      <c r="Z20" s="40">
        <f t="shared" si="6"/>
        <v>0</v>
      </c>
      <c r="AA20" s="149"/>
      <c r="AB20" s="130"/>
      <c r="AC20" s="130"/>
      <c r="AE20" s="27">
        <f t="shared" si="7"/>
      </c>
      <c r="AF20" s="41"/>
      <c r="AG20" s="41"/>
      <c r="AH20" s="41"/>
      <c r="AI20" s="41"/>
      <c r="AJ20" s="41"/>
      <c r="AL20" s="22">
        <f>'Male Athletes'!B21</f>
        <v>75</v>
      </c>
    </row>
    <row r="21" spans="1:38" ht="15.75" customHeight="1">
      <c r="A21" s="28"/>
      <c r="B21" s="28"/>
      <c r="C21" s="25">
        <f t="shared" si="0"/>
        <v>0</v>
      </c>
      <c r="D21" s="25">
        <f t="shared" si="1"/>
        <v>0</v>
      </c>
      <c r="E21" s="34">
        <v>16</v>
      </c>
      <c r="F21" s="36"/>
      <c r="G21" s="37">
        <f t="shared" si="2"/>
      </c>
      <c r="H21" s="37">
        <f t="shared" si="3"/>
      </c>
      <c r="I21" s="158">
        <v>0</v>
      </c>
      <c r="J21" s="159"/>
      <c r="K21" s="158">
        <v>0</v>
      </c>
      <c r="L21" s="159"/>
      <c r="M21" s="158">
        <v>0</v>
      </c>
      <c r="N21" s="159"/>
      <c r="O21" s="135">
        <f t="shared" si="4"/>
        <v>0</v>
      </c>
      <c r="P21" s="136"/>
      <c r="Q21" s="40">
        <f t="shared" si="8"/>
        <v>0</v>
      </c>
      <c r="R21" s="158">
        <v>0</v>
      </c>
      <c r="S21" s="159"/>
      <c r="T21" s="158">
        <v>0</v>
      </c>
      <c r="U21" s="159"/>
      <c r="V21" s="158">
        <v>0</v>
      </c>
      <c r="W21" s="159"/>
      <c r="X21" s="135">
        <f t="shared" si="5"/>
        <v>0</v>
      </c>
      <c r="Y21" s="136"/>
      <c r="Z21" s="40">
        <f t="shared" si="6"/>
        <v>0</v>
      </c>
      <c r="AA21" s="149"/>
      <c r="AB21" s="130"/>
      <c r="AC21" s="130"/>
      <c r="AE21" s="27">
        <f t="shared" si="7"/>
      </c>
      <c r="AF21" s="41"/>
      <c r="AG21" s="41"/>
      <c r="AH21" s="41"/>
      <c r="AI21" s="41"/>
      <c r="AJ21" s="41"/>
      <c r="AL21" s="22">
        <f>'Male Athletes'!B22</f>
        <v>64</v>
      </c>
    </row>
    <row r="22" spans="1:38" ht="15.75" customHeight="1">
      <c r="A22" s="28"/>
      <c r="B22" s="28"/>
      <c r="C22" s="25">
        <f t="shared" si="0"/>
        <v>0</v>
      </c>
      <c r="D22" s="25">
        <f t="shared" si="1"/>
        <v>0</v>
      </c>
      <c r="E22" s="34">
        <v>17</v>
      </c>
      <c r="F22" s="36"/>
      <c r="G22" s="37">
        <f t="shared" si="2"/>
      </c>
      <c r="H22" s="37">
        <f t="shared" si="3"/>
      </c>
      <c r="I22" s="158">
        <v>0</v>
      </c>
      <c r="J22" s="159"/>
      <c r="K22" s="158">
        <v>0</v>
      </c>
      <c r="L22" s="159"/>
      <c r="M22" s="158">
        <v>0</v>
      </c>
      <c r="N22" s="159"/>
      <c r="O22" s="135">
        <f t="shared" si="4"/>
        <v>0</v>
      </c>
      <c r="P22" s="136"/>
      <c r="Q22" s="40">
        <f t="shared" si="8"/>
        <v>0</v>
      </c>
      <c r="R22" s="158">
        <v>0</v>
      </c>
      <c r="S22" s="159"/>
      <c r="T22" s="158">
        <v>0</v>
      </c>
      <c r="U22" s="159"/>
      <c r="V22" s="158">
        <v>0</v>
      </c>
      <c r="W22" s="159"/>
      <c r="X22" s="135">
        <f t="shared" si="5"/>
        <v>0</v>
      </c>
      <c r="Y22" s="136"/>
      <c r="Z22" s="40">
        <f t="shared" si="6"/>
        <v>0</v>
      </c>
      <c r="AA22" s="149"/>
      <c r="AB22" s="130"/>
      <c r="AC22" s="130"/>
      <c r="AE22" s="27">
        <f t="shared" si="7"/>
      </c>
      <c r="AF22" s="41"/>
      <c r="AG22" s="41"/>
      <c r="AH22" s="41"/>
      <c r="AI22" s="41"/>
      <c r="AJ22" s="41"/>
      <c r="AL22" s="22">
        <f>'Male Athletes'!B23</f>
        <v>57</v>
      </c>
    </row>
    <row r="23" spans="1:38" ht="15.75" customHeight="1">
      <c r="A23" s="28"/>
      <c r="B23" s="28"/>
      <c r="C23" s="25">
        <f t="shared" si="0"/>
        <v>0</v>
      </c>
      <c r="D23" s="25">
        <f t="shared" si="1"/>
        <v>0</v>
      </c>
      <c r="E23" s="34">
        <v>18</v>
      </c>
      <c r="F23" s="36"/>
      <c r="G23" s="37">
        <f t="shared" si="2"/>
      </c>
      <c r="H23" s="37">
        <f t="shared" si="3"/>
      </c>
      <c r="I23" s="158">
        <v>0</v>
      </c>
      <c r="J23" s="159"/>
      <c r="K23" s="158">
        <v>0</v>
      </c>
      <c r="L23" s="159"/>
      <c r="M23" s="158">
        <v>0</v>
      </c>
      <c r="N23" s="159"/>
      <c r="O23" s="135">
        <f t="shared" si="4"/>
        <v>0</v>
      </c>
      <c r="P23" s="136"/>
      <c r="Q23" s="40">
        <f t="shared" si="8"/>
        <v>0</v>
      </c>
      <c r="R23" s="158">
        <v>0</v>
      </c>
      <c r="S23" s="159"/>
      <c r="T23" s="158">
        <v>0</v>
      </c>
      <c r="U23" s="159"/>
      <c r="V23" s="158">
        <v>0</v>
      </c>
      <c r="W23" s="159"/>
      <c r="X23" s="135">
        <f t="shared" si="5"/>
        <v>0</v>
      </c>
      <c r="Y23" s="136"/>
      <c r="Z23" s="40">
        <f t="shared" si="6"/>
        <v>0</v>
      </c>
      <c r="AA23" s="149"/>
      <c r="AB23" s="130"/>
      <c r="AC23" s="130"/>
      <c r="AE23" s="27">
        <f t="shared" si="7"/>
      </c>
      <c r="AF23" s="41"/>
      <c r="AG23" s="41"/>
      <c r="AH23" s="41"/>
      <c r="AI23" s="41"/>
      <c r="AJ23" s="41"/>
      <c r="AL23" s="22">
        <f>'Male Athletes'!B24</f>
        <v>77</v>
      </c>
    </row>
    <row r="24" spans="1:38" ht="15.75" customHeight="1">
      <c r="A24" s="28"/>
      <c r="B24" s="28"/>
      <c r="C24" s="25">
        <f t="shared" si="0"/>
        <v>0</v>
      </c>
      <c r="D24" s="25">
        <f t="shared" si="1"/>
        <v>0</v>
      </c>
      <c r="E24" s="34">
        <v>19</v>
      </c>
      <c r="F24" s="36"/>
      <c r="G24" s="37">
        <f t="shared" si="2"/>
      </c>
      <c r="H24" s="37">
        <f t="shared" si="3"/>
      </c>
      <c r="I24" s="158">
        <v>0</v>
      </c>
      <c r="J24" s="159"/>
      <c r="K24" s="158">
        <v>0</v>
      </c>
      <c r="L24" s="159"/>
      <c r="M24" s="158">
        <v>0</v>
      </c>
      <c r="N24" s="159"/>
      <c r="O24" s="135">
        <f t="shared" si="4"/>
        <v>0</v>
      </c>
      <c r="P24" s="136"/>
      <c r="Q24" s="40">
        <f t="shared" si="8"/>
        <v>0</v>
      </c>
      <c r="R24" s="158">
        <v>0</v>
      </c>
      <c r="S24" s="159"/>
      <c r="T24" s="158">
        <v>0</v>
      </c>
      <c r="U24" s="159"/>
      <c r="V24" s="158">
        <v>0</v>
      </c>
      <c r="W24" s="159"/>
      <c r="X24" s="135">
        <f t="shared" si="5"/>
        <v>0</v>
      </c>
      <c r="Y24" s="136"/>
      <c r="Z24" s="40">
        <f t="shared" si="6"/>
        <v>0</v>
      </c>
      <c r="AA24" s="149"/>
      <c r="AB24" s="130"/>
      <c r="AC24" s="130"/>
      <c r="AE24" s="27">
        <f t="shared" si="7"/>
      </c>
      <c r="AF24" s="41"/>
      <c r="AG24" s="41"/>
      <c r="AH24" s="41"/>
      <c r="AI24" s="41"/>
      <c r="AJ24" s="41"/>
      <c r="AL24" s="22">
        <f>'Male Athletes'!B25</f>
        <v>62</v>
      </c>
    </row>
    <row r="25" spans="1:38" ht="15.75" customHeight="1">
      <c r="A25" s="28"/>
      <c r="B25" s="28"/>
      <c r="C25" s="25">
        <f t="shared" si="0"/>
        <v>0</v>
      </c>
      <c r="D25" s="25">
        <f t="shared" si="1"/>
        <v>0</v>
      </c>
      <c r="E25" s="34">
        <v>20</v>
      </c>
      <c r="F25" s="36"/>
      <c r="G25" s="37">
        <f t="shared" si="2"/>
      </c>
      <c r="H25" s="37">
        <f t="shared" si="3"/>
      </c>
      <c r="I25" s="158">
        <v>0</v>
      </c>
      <c r="J25" s="159"/>
      <c r="K25" s="158">
        <v>0</v>
      </c>
      <c r="L25" s="159"/>
      <c r="M25" s="158">
        <v>0</v>
      </c>
      <c r="N25" s="159"/>
      <c r="O25" s="135">
        <f t="shared" si="4"/>
        <v>0</v>
      </c>
      <c r="P25" s="136"/>
      <c r="Q25" s="40">
        <f t="shared" si="8"/>
        <v>0</v>
      </c>
      <c r="R25" s="158">
        <v>0</v>
      </c>
      <c r="S25" s="159"/>
      <c r="T25" s="158">
        <v>0</v>
      </c>
      <c r="U25" s="159"/>
      <c r="V25" s="158">
        <v>0</v>
      </c>
      <c r="W25" s="159"/>
      <c r="X25" s="135">
        <f t="shared" si="5"/>
        <v>0</v>
      </c>
      <c r="Y25" s="136"/>
      <c r="Z25" s="40">
        <f t="shared" si="6"/>
        <v>0</v>
      </c>
      <c r="AA25" s="151" t="s">
        <v>320</v>
      </c>
      <c r="AB25" s="150"/>
      <c r="AC25" s="150"/>
      <c r="AE25" s="27">
        <f t="shared" si="7"/>
      </c>
      <c r="AF25" s="41"/>
      <c r="AG25" s="41"/>
      <c r="AH25" s="41"/>
      <c r="AI25" s="41"/>
      <c r="AJ25" s="41"/>
      <c r="AL25" s="22">
        <f>'Male Athletes'!B26</f>
        <v>0</v>
      </c>
    </row>
    <row r="26" spans="1:38" ht="15.75" customHeight="1">
      <c r="A26" s="28"/>
      <c r="B26" s="28"/>
      <c r="C26" s="25">
        <f t="shared" si="0"/>
        <v>0</v>
      </c>
      <c r="D26" s="25">
        <f t="shared" si="1"/>
        <v>0</v>
      </c>
      <c r="E26" s="34">
        <v>21</v>
      </c>
      <c r="F26" s="36"/>
      <c r="G26" s="37">
        <f t="shared" si="2"/>
      </c>
      <c r="H26" s="37">
        <f t="shared" si="3"/>
      </c>
      <c r="I26" s="158">
        <v>0</v>
      </c>
      <c r="J26" s="159"/>
      <c r="K26" s="158">
        <v>0</v>
      </c>
      <c r="L26" s="159"/>
      <c r="M26" s="158">
        <v>0</v>
      </c>
      <c r="N26" s="159"/>
      <c r="O26" s="135">
        <f t="shared" si="4"/>
        <v>0</v>
      </c>
      <c r="P26" s="136"/>
      <c r="Q26" s="40">
        <f t="shared" si="8"/>
        <v>0</v>
      </c>
      <c r="R26" s="158">
        <v>0</v>
      </c>
      <c r="S26" s="159"/>
      <c r="T26" s="158">
        <v>0</v>
      </c>
      <c r="U26" s="159"/>
      <c r="V26" s="158">
        <v>0</v>
      </c>
      <c r="W26" s="159"/>
      <c r="X26" s="135">
        <f t="shared" si="5"/>
        <v>0</v>
      </c>
      <c r="Y26" s="136"/>
      <c r="Z26" s="40">
        <f t="shared" si="6"/>
        <v>0</v>
      </c>
      <c r="AA26" s="151"/>
      <c r="AB26" s="150"/>
      <c r="AC26" s="150"/>
      <c r="AE26" s="27">
        <f t="shared" si="7"/>
      </c>
      <c r="AF26" s="41"/>
      <c r="AG26" s="41"/>
      <c r="AH26" s="41"/>
      <c r="AI26" s="41"/>
      <c r="AJ26" s="41"/>
      <c r="AL26" s="22">
        <f>'Male Athletes'!B27</f>
        <v>0</v>
      </c>
    </row>
    <row r="27" spans="1:38" ht="15.75" customHeight="1">
      <c r="A27" s="28"/>
      <c r="B27" s="28"/>
      <c r="C27" s="25">
        <f t="shared" si="0"/>
        <v>0</v>
      </c>
      <c r="D27" s="25">
        <f t="shared" si="1"/>
        <v>0</v>
      </c>
      <c r="E27" s="34">
        <v>22</v>
      </c>
      <c r="F27" s="36"/>
      <c r="G27" s="37">
        <f t="shared" si="2"/>
      </c>
      <c r="H27" s="37">
        <f t="shared" si="3"/>
      </c>
      <c r="I27" s="158">
        <v>0</v>
      </c>
      <c r="J27" s="159"/>
      <c r="K27" s="158">
        <v>0</v>
      </c>
      <c r="L27" s="159"/>
      <c r="M27" s="158">
        <v>0</v>
      </c>
      <c r="N27" s="159"/>
      <c r="O27" s="135">
        <f t="shared" si="4"/>
        <v>0</v>
      </c>
      <c r="P27" s="136"/>
      <c r="Q27" s="40">
        <f t="shared" si="8"/>
        <v>0</v>
      </c>
      <c r="R27" s="158">
        <v>0</v>
      </c>
      <c r="S27" s="159"/>
      <c r="T27" s="158">
        <v>0</v>
      </c>
      <c r="U27" s="159"/>
      <c r="V27" s="158">
        <v>0</v>
      </c>
      <c r="W27" s="159"/>
      <c r="X27" s="135">
        <f t="shared" si="5"/>
        <v>0</v>
      </c>
      <c r="Y27" s="136"/>
      <c r="Z27" s="40">
        <f t="shared" si="6"/>
        <v>0</v>
      </c>
      <c r="AA27" s="151"/>
      <c r="AB27" s="150"/>
      <c r="AC27" s="150"/>
      <c r="AE27" s="27">
        <f t="shared" si="7"/>
      </c>
      <c r="AF27" s="41"/>
      <c r="AG27" s="41"/>
      <c r="AH27" s="41"/>
      <c r="AI27" s="41"/>
      <c r="AJ27" s="41"/>
      <c r="AL27" s="22">
        <f>'Male Athletes'!B28</f>
        <v>0</v>
      </c>
    </row>
    <row r="28" spans="1:38" ht="15.75" customHeight="1">
      <c r="A28" s="28"/>
      <c r="B28" s="28"/>
      <c r="C28" s="25">
        <f t="shared" si="0"/>
        <v>0</v>
      </c>
      <c r="D28" s="25">
        <f t="shared" si="1"/>
        <v>0</v>
      </c>
      <c r="E28" s="34">
        <v>23</v>
      </c>
      <c r="F28" s="36"/>
      <c r="G28" s="37">
        <f t="shared" si="2"/>
      </c>
      <c r="H28" s="37">
        <f t="shared" si="3"/>
      </c>
      <c r="I28" s="158">
        <v>0</v>
      </c>
      <c r="J28" s="159"/>
      <c r="K28" s="158">
        <v>0</v>
      </c>
      <c r="L28" s="159"/>
      <c r="M28" s="158">
        <v>0</v>
      </c>
      <c r="N28" s="159"/>
      <c r="O28" s="135">
        <f t="shared" si="4"/>
        <v>0</v>
      </c>
      <c r="P28" s="136"/>
      <c r="Q28" s="40">
        <f t="shared" si="8"/>
        <v>0</v>
      </c>
      <c r="R28" s="158">
        <v>0</v>
      </c>
      <c r="S28" s="159"/>
      <c r="T28" s="158">
        <v>0</v>
      </c>
      <c r="U28" s="159"/>
      <c r="V28" s="158">
        <v>0</v>
      </c>
      <c r="W28" s="159"/>
      <c r="X28" s="135">
        <f t="shared" si="5"/>
        <v>0</v>
      </c>
      <c r="Y28" s="136"/>
      <c r="Z28" s="40">
        <f t="shared" si="6"/>
        <v>0</v>
      </c>
      <c r="AA28" s="151"/>
      <c r="AB28" s="150"/>
      <c r="AC28" s="150"/>
      <c r="AE28" s="27">
        <f t="shared" si="7"/>
      </c>
      <c r="AF28" s="41"/>
      <c r="AG28" s="41"/>
      <c r="AH28" s="41"/>
      <c r="AI28" s="41"/>
      <c r="AJ28" s="41"/>
      <c r="AL28" s="22">
        <f>'Male Athletes'!B29</f>
        <v>0</v>
      </c>
    </row>
    <row r="29" spans="1:38" ht="15.75" customHeight="1">
      <c r="A29" s="28"/>
      <c r="B29" s="28"/>
      <c r="C29" s="25">
        <f t="shared" si="0"/>
        <v>0</v>
      </c>
      <c r="D29" s="25">
        <f t="shared" si="1"/>
        <v>0</v>
      </c>
      <c r="E29" s="34">
        <v>24</v>
      </c>
      <c r="F29" s="36"/>
      <c r="G29" s="37">
        <f t="shared" si="2"/>
      </c>
      <c r="H29" s="37">
        <f t="shared" si="3"/>
      </c>
      <c r="I29" s="158">
        <v>0</v>
      </c>
      <c r="J29" s="159"/>
      <c r="K29" s="158">
        <v>0</v>
      </c>
      <c r="L29" s="159"/>
      <c r="M29" s="158">
        <v>0</v>
      </c>
      <c r="N29" s="159"/>
      <c r="O29" s="135">
        <f t="shared" si="4"/>
        <v>0</v>
      </c>
      <c r="P29" s="136"/>
      <c r="Q29" s="40">
        <f t="shared" si="8"/>
        <v>0</v>
      </c>
      <c r="R29" s="158">
        <v>0</v>
      </c>
      <c r="S29" s="159"/>
      <c r="T29" s="158">
        <v>0</v>
      </c>
      <c r="U29" s="159"/>
      <c r="V29" s="158">
        <v>0</v>
      </c>
      <c r="W29" s="159"/>
      <c r="X29" s="135">
        <f t="shared" si="5"/>
        <v>0</v>
      </c>
      <c r="Y29" s="136"/>
      <c r="Z29" s="40">
        <f t="shared" si="6"/>
        <v>0</v>
      </c>
      <c r="AA29" s="151"/>
      <c r="AB29" s="150"/>
      <c r="AC29" s="150"/>
      <c r="AE29" s="27">
        <f t="shared" si="7"/>
      </c>
      <c r="AF29" s="41"/>
      <c r="AG29" s="41"/>
      <c r="AH29" s="41"/>
      <c r="AI29" s="41"/>
      <c r="AJ29" s="41"/>
      <c r="AL29" s="22">
        <f>'Male Athletes'!B30</f>
        <v>0</v>
      </c>
    </row>
    <row r="30" spans="1:38" ht="15.75" customHeight="1">
      <c r="A30" s="28"/>
      <c r="B30" s="28"/>
      <c r="C30" s="25">
        <f t="shared" si="0"/>
        <v>0</v>
      </c>
      <c r="D30" s="25">
        <f t="shared" si="1"/>
        <v>0</v>
      </c>
      <c r="E30" s="34">
        <v>25</v>
      </c>
      <c r="F30" s="36"/>
      <c r="G30" s="37">
        <f t="shared" si="2"/>
      </c>
      <c r="H30" s="37">
        <f t="shared" si="3"/>
      </c>
      <c r="I30" s="158">
        <v>0</v>
      </c>
      <c r="J30" s="159"/>
      <c r="K30" s="158">
        <v>0</v>
      </c>
      <c r="L30" s="159"/>
      <c r="M30" s="158">
        <v>0</v>
      </c>
      <c r="N30" s="159"/>
      <c r="O30" s="135">
        <f t="shared" si="4"/>
        <v>0</v>
      </c>
      <c r="P30" s="136"/>
      <c r="Q30" s="40">
        <f t="shared" si="8"/>
        <v>0</v>
      </c>
      <c r="R30" s="158">
        <v>0</v>
      </c>
      <c r="S30" s="159"/>
      <c r="T30" s="158">
        <v>0</v>
      </c>
      <c r="U30" s="159"/>
      <c r="V30" s="158">
        <v>0</v>
      </c>
      <c r="W30" s="159"/>
      <c r="X30" s="135">
        <f t="shared" si="5"/>
        <v>0</v>
      </c>
      <c r="Y30" s="136"/>
      <c r="Z30" s="40">
        <f t="shared" si="6"/>
        <v>0</v>
      </c>
      <c r="AA30" s="151"/>
      <c r="AB30" s="150"/>
      <c r="AC30" s="150"/>
      <c r="AE30" s="27">
        <f t="shared" si="7"/>
      </c>
      <c r="AF30" s="41"/>
      <c r="AG30" s="41"/>
      <c r="AH30" s="41"/>
      <c r="AI30" s="41"/>
      <c r="AJ30" s="41"/>
      <c r="AL30" s="22">
        <f>'Male Athletes'!B31</f>
        <v>0</v>
      </c>
    </row>
    <row r="31" spans="1:38" ht="15.75" customHeight="1">
      <c r="A31" s="28"/>
      <c r="B31" s="28"/>
      <c r="C31" s="25">
        <f t="shared" si="0"/>
        <v>0</v>
      </c>
      <c r="D31" s="25">
        <f t="shared" si="1"/>
        <v>0</v>
      </c>
      <c r="E31" s="34">
        <v>26</v>
      </c>
      <c r="F31" s="36"/>
      <c r="G31" s="37">
        <f t="shared" si="2"/>
      </c>
      <c r="H31" s="37">
        <f t="shared" si="3"/>
      </c>
      <c r="I31" s="158">
        <v>0</v>
      </c>
      <c r="J31" s="159"/>
      <c r="K31" s="158">
        <v>0</v>
      </c>
      <c r="L31" s="159"/>
      <c r="M31" s="158">
        <v>0</v>
      </c>
      <c r="N31" s="159"/>
      <c r="O31" s="135">
        <f t="shared" si="4"/>
        <v>0</v>
      </c>
      <c r="P31" s="136"/>
      <c r="Q31" s="40">
        <f t="shared" si="8"/>
        <v>0</v>
      </c>
      <c r="R31" s="158">
        <v>0</v>
      </c>
      <c r="S31" s="159"/>
      <c r="T31" s="158">
        <v>0</v>
      </c>
      <c r="U31" s="159"/>
      <c r="V31" s="158">
        <v>0</v>
      </c>
      <c r="W31" s="159"/>
      <c r="X31" s="135">
        <f t="shared" si="5"/>
        <v>0</v>
      </c>
      <c r="Y31" s="136"/>
      <c r="Z31" s="40">
        <f t="shared" si="6"/>
        <v>0</v>
      </c>
      <c r="AA31" s="151"/>
      <c r="AB31" s="150"/>
      <c r="AC31" s="150"/>
      <c r="AF31" s="41"/>
      <c r="AG31" s="41"/>
      <c r="AH31" s="41"/>
      <c r="AI31" s="41"/>
      <c r="AJ31" s="41"/>
      <c r="AL31" s="22">
        <f>'Male Athletes'!B32</f>
        <v>0</v>
      </c>
    </row>
    <row r="32" spans="1:38" ht="20.25">
      <c r="A32" s="24">
        <v>49</v>
      </c>
      <c r="B32" s="24"/>
      <c r="C32" s="25"/>
      <c r="E32" s="137" t="s">
        <v>317</v>
      </c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9"/>
      <c r="AL32" s="22">
        <f>'Male Athletes'!B33</f>
        <v>0</v>
      </c>
    </row>
    <row r="33" spans="1:38" ht="15.75" customHeight="1">
      <c r="A33" s="27"/>
      <c r="B33" s="27"/>
      <c r="C33" s="28"/>
      <c r="D33" s="29"/>
      <c r="E33" s="131" t="s">
        <v>315</v>
      </c>
      <c r="F33" s="133"/>
      <c r="G33" s="154" t="str">
        <f>G2</f>
        <v>England Combined Events Championship[s</v>
      </c>
      <c r="H33" s="155"/>
      <c r="I33" s="131" t="s">
        <v>316</v>
      </c>
      <c r="J33" s="132"/>
      <c r="K33" s="133"/>
      <c r="L33" s="154" t="str">
        <f>L2</f>
        <v>Birmingham Alexander</v>
      </c>
      <c r="M33" s="148"/>
      <c r="N33" s="156"/>
      <c r="O33" s="156"/>
      <c r="P33" s="157"/>
      <c r="Q33" s="144" t="s">
        <v>293</v>
      </c>
      <c r="R33" s="145"/>
      <c r="S33" s="146"/>
      <c r="T33" s="152">
        <v>39334</v>
      </c>
      <c r="U33" s="153"/>
      <c r="V33" s="153"/>
      <c r="W33" s="153"/>
      <c r="X33" s="153"/>
      <c r="Y33" s="153"/>
      <c r="Z33" s="153"/>
      <c r="AA33" s="153"/>
      <c r="AB33" s="153"/>
      <c r="AC33" s="160"/>
      <c r="AL33" s="22">
        <f>'Male Athletes'!B34</f>
        <v>0</v>
      </c>
    </row>
    <row r="34" spans="1:38" ht="15.75" customHeight="1">
      <c r="A34" s="27"/>
      <c r="B34" s="27"/>
      <c r="C34" s="25"/>
      <c r="D34" s="29"/>
      <c r="E34" s="131" t="s">
        <v>294</v>
      </c>
      <c r="F34" s="133"/>
      <c r="G34" s="154" t="s">
        <v>342</v>
      </c>
      <c r="H34" s="155"/>
      <c r="I34" s="131" t="s">
        <v>295</v>
      </c>
      <c r="J34" s="132"/>
      <c r="K34" s="133"/>
      <c r="L34" s="142"/>
      <c r="M34" s="143"/>
      <c r="N34" s="131"/>
      <c r="O34" s="132"/>
      <c r="P34" s="133"/>
      <c r="Q34" s="154"/>
      <c r="R34" s="148"/>
      <c r="S34" s="155"/>
      <c r="T34" s="118"/>
      <c r="U34" s="119"/>
      <c r="V34" s="148">
        <f>V3</f>
        <v>0</v>
      </c>
      <c r="W34" s="148"/>
      <c r="X34" s="148"/>
      <c r="Y34" s="148"/>
      <c r="Z34" s="148"/>
      <c r="AA34" s="148"/>
      <c r="AB34" s="148"/>
      <c r="AC34" s="155"/>
      <c r="AL34" s="22">
        <f>'Male Athletes'!B35</f>
        <v>0</v>
      </c>
    </row>
    <row r="35" spans="5:38" ht="31.5" customHeight="1">
      <c r="E35" s="31" t="s">
        <v>296</v>
      </c>
      <c r="F35" s="31" t="s">
        <v>297</v>
      </c>
      <c r="G35" s="31" t="s">
        <v>298</v>
      </c>
      <c r="H35" s="32" t="s">
        <v>299</v>
      </c>
      <c r="I35" s="147" t="s">
        <v>300</v>
      </c>
      <c r="J35" s="124"/>
      <c r="K35" s="124" t="s">
        <v>301</v>
      </c>
      <c r="L35" s="124"/>
      <c r="M35" s="124" t="s">
        <v>302</v>
      </c>
      <c r="N35" s="124"/>
      <c r="O35" s="124" t="s">
        <v>303</v>
      </c>
      <c r="P35" s="124"/>
      <c r="Q35" s="122" t="s">
        <v>304</v>
      </c>
      <c r="R35" s="124" t="s">
        <v>305</v>
      </c>
      <c r="S35" s="124"/>
      <c r="T35" s="124" t="s">
        <v>306</v>
      </c>
      <c r="U35" s="124"/>
      <c r="V35" s="124" t="s">
        <v>307</v>
      </c>
      <c r="W35" s="124"/>
      <c r="X35" s="124" t="s">
        <v>308</v>
      </c>
      <c r="Y35" s="128"/>
      <c r="Z35" s="129" t="s">
        <v>309</v>
      </c>
      <c r="AA35" s="125" t="s">
        <v>318</v>
      </c>
      <c r="AB35" s="126"/>
      <c r="AC35" s="127"/>
      <c r="AL35" s="22">
        <f>'Male Athletes'!B36</f>
        <v>0</v>
      </c>
    </row>
    <row r="36" spans="3:38" ht="12.75" customHeight="1">
      <c r="C36" s="25" t="s">
        <v>310</v>
      </c>
      <c r="D36" s="25" t="s">
        <v>311</v>
      </c>
      <c r="E36" s="34"/>
      <c r="F36" s="34"/>
      <c r="G36" s="35"/>
      <c r="H36" s="35"/>
      <c r="I36" s="127" t="s">
        <v>312</v>
      </c>
      <c r="J36" s="130"/>
      <c r="K36" s="130" t="s">
        <v>312</v>
      </c>
      <c r="L36" s="130"/>
      <c r="M36" s="130" t="s">
        <v>312</v>
      </c>
      <c r="N36" s="130"/>
      <c r="O36" s="130" t="s">
        <v>312</v>
      </c>
      <c r="P36" s="130"/>
      <c r="Q36" s="123"/>
      <c r="R36" s="130" t="s">
        <v>312</v>
      </c>
      <c r="S36" s="130"/>
      <c r="T36" s="130" t="s">
        <v>312</v>
      </c>
      <c r="U36" s="130"/>
      <c r="V36" s="130" t="s">
        <v>312</v>
      </c>
      <c r="W36" s="130"/>
      <c r="X36" s="130" t="s">
        <v>312</v>
      </c>
      <c r="Y36" s="125"/>
      <c r="Z36" s="122"/>
      <c r="AA36" s="149" t="s">
        <v>319</v>
      </c>
      <c r="AB36" s="130"/>
      <c r="AC36" s="130"/>
      <c r="AL36" s="22">
        <f>'Male Athletes'!B37</f>
        <v>0</v>
      </c>
    </row>
    <row r="37" spans="1:38" ht="15.75" customHeight="1">
      <c r="A37" s="28"/>
      <c r="B37" s="28"/>
      <c r="C37" s="25">
        <f aca="true" t="shared" si="9" ref="C37:C62">AB37</f>
        <v>0</v>
      </c>
      <c r="D37" s="25">
        <f aca="true" t="shared" si="10" ref="D37:D62">AC37</f>
        <v>0</v>
      </c>
      <c r="E37" s="33">
        <v>1</v>
      </c>
      <c r="F37" s="36">
        <v>71</v>
      </c>
      <c r="G37" s="37" t="str">
        <f aca="true" t="shared" si="11" ref="G37:G62">IF(OR(F37=0,F37="",F37=" ",ISERROR(VLOOKUP(F37,athletes,2,FALSE))=TRUE),"",CONCATENATE(VLOOKUP(F37,athletes,2,FALSE)," ",VLOOKUP(F37,athletes,3,FALSE)))</f>
        <v>Sebastian Rodger</v>
      </c>
      <c r="H37" s="37" t="str">
        <f aca="true" t="shared" si="12" ref="H37:H62">IF(OR(F37=0,F37="",F37=" ",ISERROR(VLOOKUP(F37,athletes,2,FALSE))=TRUE),"",VLOOKUP(F37,athletes,4,FALSE))</f>
        <v>Eastbourne</v>
      </c>
      <c r="I37" s="158">
        <v>37.17</v>
      </c>
      <c r="J37" s="159"/>
      <c r="K37" s="158">
        <v>42.45</v>
      </c>
      <c r="L37" s="159"/>
      <c r="M37" s="158">
        <v>40.5</v>
      </c>
      <c r="N37" s="159"/>
      <c r="O37" s="135">
        <f aca="true" t="shared" si="13" ref="O37:O62">IF(AND(I37="NT",K37="NT",M37="NT"),0,IF(I37="DNS","DNS",LARGE(I37:N37,1)))</f>
        <v>42.45</v>
      </c>
      <c r="P37" s="136"/>
      <c r="Q37" s="40">
        <f>IF(OR(O37=0,O37="",O37="DNS"),0,VLOOKUP(F37,$F$65:$J$116,5,FALSE))</f>
        <v>8</v>
      </c>
      <c r="R37" s="158">
        <v>0</v>
      </c>
      <c r="S37" s="159"/>
      <c r="T37" s="158">
        <v>0</v>
      </c>
      <c r="U37" s="159"/>
      <c r="V37" s="158">
        <v>0</v>
      </c>
      <c r="W37" s="159"/>
      <c r="X37" s="135">
        <f aca="true" t="shared" si="14" ref="X37:X62">IF(AND(R37="NT",T37="NT",V37="NT"),O37,IF(O37&gt;LARGE(R37:W37,1),O37,LARGE(R37:W37,1)))</f>
        <v>42.45</v>
      </c>
      <c r="Y37" s="136"/>
      <c r="Z37" s="40">
        <f aca="true" t="shared" si="15" ref="Z37:Z62">IF(OR(Q37=0,Q37="",X37="",X37=0),0,VLOOKUP(F37,$F$65:$L$116,7,FALSE))</f>
        <v>8</v>
      </c>
      <c r="AA37" s="149"/>
      <c r="AB37" s="130"/>
      <c r="AC37" s="130"/>
      <c r="AD37" s="19"/>
      <c r="AE37" s="27">
        <f aca="true" t="shared" si="16" ref="AE37:AE62">IF(OR(Z37="",Z37=0,AA37="",AA37=0,AA37="B"),"",Z37)</f>
      </c>
      <c r="AF37" s="41"/>
      <c r="AG37" s="41"/>
      <c r="AH37" s="41"/>
      <c r="AI37" s="41"/>
      <c r="AJ37" s="41"/>
      <c r="AL37" s="22">
        <f>'Male Athletes'!B38</f>
        <v>0</v>
      </c>
    </row>
    <row r="38" spans="1:38" ht="15.75" customHeight="1">
      <c r="A38" s="28"/>
      <c r="B38" s="28"/>
      <c r="C38" s="25">
        <f t="shared" si="9"/>
        <v>0</v>
      </c>
      <c r="D38" s="25">
        <f t="shared" si="10"/>
        <v>0</v>
      </c>
      <c r="E38" s="34">
        <v>2</v>
      </c>
      <c r="F38" s="36">
        <v>58</v>
      </c>
      <c r="G38" s="37" t="str">
        <f t="shared" si="11"/>
        <v>Adam Edgar</v>
      </c>
      <c r="H38" s="37" t="str">
        <f t="shared" si="12"/>
        <v>Macclesfield</v>
      </c>
      <c r="I38" s="158">
        <v>28.95</v>
      </c>
      <c r="J38" s="159"/>
      <c r="K38" s="158">
        <v>30.02</v>
      </c>
      <c r="L38" s="159"/>
      <c r="M38" s="158">
        <v>32.67</v>
      </c>
      <c r="N38" s="159"/>
      <c r="O38" s="135">
        <f t="shared" si="13"/>
        <v>32.67</v>
      </c>
      <c r="P38" s="136"/>
      <c r="Q38" s="40">
        <f aca="true" t="shared" si="17" ref="Q38:Q62">IF(OR(O38=0,O38="",O38="DNS"),0,VLOOKUP(F38,$F$65:$J$116,5,FALSE))</f>
        <v>16</v>
      </c>
      <c r="R38" s="158">
        <v>0</v>
      </c>
      <c r="S38" s="159"/>
      <c r="T38" s="158">
        <v>0</v>
      </c>
      <c r="U38" s="159"/>
      <c r="V38" s="158">
        <v>0</v>
      </c>
      <c r="W38" s="159"/>
      <c r="X38" s="135">
        <f t="shared" si="14"/>
        <v>32.67</v>
      </c>
      <c r="Y38" s="136"/>
      <c r="Z38" s="40">
        <f t="shared" si="15"/>
        <v>16</v>
      </c>
      <c r="AA38" s="149"/>
      <c r="AB38" s="130"/>
      <c r="AC38" s="130"/>
      <c r="AD38" s="19"/>
      <c r="AE38" s="27">
        <f t="shared" si="16"/>
      </c>
      <c r="AF38" s="41"/>
      <c r="AG38" s="41"/>
      <c r="AH38" s="41"/>
      <c r="AI38" s="41"/>
      <c r="AJ38" s="41"/>
      <c r="AL38" s="22">
        <f>'Male Athletes'!B39</f>
        <v>0</v>
      </c>
    </row>
    <row r="39" spans="1:38" ht="15.75" customHeight="1">
      <c r="A39" s="28"/>
      <c r="B39" s="28"/>
      <c r="C39" s="25">
        <f t="shared" si="9"/>
        <v>0</v>
      </c>
      <c r="D39" s="25">
        <f t="shared" si="10"/>
        <v>0</v>
      </c>
      <c r="E39" s="33">
        <v>3</v>
      </c>
      <c r="F39" s="36">
        <v>77</v>
      </c>
      <c r="G39" s="37" t="str">
        <f t="shared" si="11"/>
        <v>Matthew Wright</v>
      </c>
      <c r="H39" s="37" t="str">
        <f t="shared" si="12"/>
        <v>Kendal</v>
      </c>
      <c r="I39" s="158">
        <v>36.27</v>
      </c>
      <c r="J39" s="159"/>
      <c r="K39" s="158">
        <v>39.79</v>
      </c>
      <c r="L39" s="159"/>
      <c r="M39" s="158">
        <v>38.42</v>
      </c>
      <c r="N39" s="159"/>
      <c r="O39" s="135">
        <f t="shared" si="13"/>
        <v>39.79</v>
      </c>
      <c r="P39" s="136"/>
      <c r="Q39" s="40">
        <f t="shared" si="17"/>
        <v>10</v>
      </c>
      <c r="R39" s="158">
        <v>0</v>
      </c>
      <c r="S39" s="159"/>
      <c r="T39" s="158">
        <v>0</v>
      </c>
      <c r="U39" s="159"/>
      <c r="V39" s="158">
        <v>0</v>
      </c>
      <c r="W39" s="159"/>
      <c r="X39" s="135">
        <f t="shared" si="14"/>
        <v>39.79</v>
      </c>
      <c r="Y39" s="136"/>
      <c r="Z39" s="40">
        <f t="shared" si="15"/>
        <v>10</v>
      </c>
      <c r="AA39" s="149"/>
      <c r="AB39" s="130"/>
      <c r="AC39" s="130"/>
      <c r="AE39" s="27">
        <f t="shared" si="16"/>
      </c>
      <c r="AF39" s="41"/>
      <c r="AG39" s="41"/>
      <c r="AH39" s="41"/>
      <c r="AI39" s="41"/>
      <c r="AJ39" s="41"/>
      <c r="AL39" s="22">
        <f>'Male Athletes'!B40</f>
        <v>0</v>
      </c>
    </row>
    <row r="40" spans="1:38" ht="15.75" customHeight="1">
      <c r="A40" s="28"/>
      <c r="B40" s="28"/>
      <c r="C40" s="25">
        <f t="shared" si="9"/>
        <v>0</v>
      </c>
      <c r="D40" s="25">
        <f t="shared" si="10"/>
        <v>0</v>
      </c>
      <c r="E40" s="34">
        <v>4</v>
      </c>
      <c r="F40" s="36">
        <v>57</v>
      </c>
      <c r="G40" s="37" t="str">
        <f t="shared" si="11"/>
        <v>David Dempsey</v>
      </c>
      <c r="H40" s="37" t="str">
        <f t="shared" si="12"/>
        <v>Longwood Harriers</v>
      </c>
      <c r="I40" s="158">
        <v>32.84</v>
      </c>
      <c r="J40" s="159"/>
      <c r="K40" s="158">
        <v>36.7</v>
      </c>
      <c r="L40" s="159"/>
      <c r="M40" s="158">
        <v>32.49</v>
      </c>
      <c r="N40" s="159"/>
      <c r="O40" s="135">
        <f t="shared" si="13"/>
        <v>36.7</v>
      </c>
      <c r="P40" s="136"/>
      <c r="Q40" s="40">
        <f t="shared" si="17"/>
        <v>15</v>
      </c>
      <c r="R40" s="158">
        <v>0</v>
      </c>
      <c r="S40" s="159"/>
      <c r="T40" s="158">
        <v>0</v>
      </c>
      <c r="U40" s="159"/>
      <c r="V40" s="158">
        <v>0</v>
      </c>
      <c r="W40" s="159"/>
      <c r="X40" s="135">
        <f t="shared" si="14"/>
        <v>36.7</v>
      </c>
      <c r="Y40" s="136"/>
      <c r="Z40" s="40">
        <f t="shared" si="15"/>
        <v>15</v>
      </c>
      <c r="AA40" s="149"/>
      <c r="AB40" s="130"/>
      <c r="AC40" s="130"/>
      <c r="AE40" s="27">
        <f t="shared" si="16"/>
      </c>
      <c r="AF40" s="41"/>
      <c r="AG40" s="41"/>
      <c r="AH40" s="41"/>
      <c r="AI40" s="41"/>
      <c r="AJ40" s="41"/>
      <c r="AL40" s="22">
        <f>'Male Athletes'!B41</f>
        <v>0</v>
      </c>
    </row>
    <row r="41" spans="1:38" ht="15.75" customHeight="1">
      <c r="A41" s="28"/>
      <c r="B41" s="28"/>
      <c r="C41" s="25">
        <f t="shared" si="9"/>
        <v>0</v>
      </c>
      <c r="D41" s="25">
        <f t="shared" si="10"/>
        <v>0</v>
      </c>
      <c r="E41" s="33">
        <v>5</v>
      </c>
      <c r="F41" s="36">
        <v>66</v>
      </c>
      <c r="G41" s="37" t="str">
        <f t="shared" si="11"/>
        <v>Shaun Leigh</v>
      </c>
      <c r="H41" s="37" t="str">
        <f t="shared" si="12"/>
        <v>Brighton &amp; Hove AC</v>
      </c>
      <c r="I41" s="158">
        <v>42.19</v>
      </c>
      <c r="J41" s="159"/>
      <c r="K41" s="158">
        <v>40.86</v>
      </c>
      <c r="L41" s="159"/>
      <c r="M41" s="158">
        <v>47.09</v>
      </c>
      <c r="N41" s="159"/>
      <c r="O41" s="135">
        <f t="shared" si="13"/>
        <v>47.09</v>
      </c>
      <c r="P41" s="136"/>
      <c r="Q41" s="40">
        <f t="shared" si="17"/>
        <v>1</v>
      </c>
      <c r="R41" s="158">
        <v>0</v>
      </c>
      <c r="S41" s="159"/>
      <c r="T41" s="158">
        <v>0</v>
      </c>
      <c r="U41" s="159"/>
      <c r="V41" s="158">
        <v>0</v>
      </c>
      <c r="W41" s="159"/>
      <c r="X41" s="135">
        <f t="shared" si="14"/>
        <v>47.09</v>
      </c>
      <c r="Y41" s="136"/>
      <c r="Z41" s="40">
        <f t="shared" si="15"/>
        <v>1</v>
      </c>
      <c r="AA41" s="149"/>
      <c r="AB41" s="130"/>
      <c r="AC41" s="130"/>
      <c r="AE41" s="27">
        <f t="shared" si="16"/>
      </c>
      <c r="AF41" s="41"/>
      <c r="AG41" s="41"/>
      <c r="AH41" s="41"/>
      <c r="AI41" s="41"/>
      <c r="AJ41" s="41"/>
      <c r="AL41" s="22">
        <f>'Male Athletes'!B42</f>
        <v>0</v>
      </c>
    </row>
    <row r="42" spans="1:38" ht="15.75" customHeight="1">
      <c r="A42" s="28"/>
      <c r="B42" s="28"/>
      <c r="C42" s="25">
        <f t="shared" si="9"/>
        <v>0</v>
      </c>
      <c r="D42" s="25">
        <f t="shared" si="10"/>
        <v>0</v>
      </c>
      <c r="E42" s="34">
        <v>6</v>
      </c>
      <c r="F42" s="36">
        <v>68</v>
      </c>
      <c r="G42" s="37" t="str">
        <f t="shared" si="11"/>
        <v>Jack Mcshane</v>
      </c>
      <c r="H42" s="37" t="str">
        <f t="shared" si="12"/>
        <v>Corby A.C</v>
      </c>
      <c r="I42" s="158">
        <v>41.93</v>
      </c>
      <c r="J42" s="159"/>
      <c r="K42" s="158">
        <v>45.58</v>
      </c>
      <c r="L42" s="159"/>
      <c r="M42" s="158">
        <v>45.37</v>
      </c>
      <c r="N42" s="159"/>
      <c r="O42" s="135">
        <f t="shared" si="13"/>
        <v>45.58</v>
      </c>
      <c r="P42" s="136"/>
      <c r="Q42" s="40">
        <f t="shared" si="17"/>
        <v>3</v>
      </c>
      <c r="R42" s="158">
        <v>0</v>
      </c>
      <c r="S42" s="159"/>
      <c r="T42" s="158">
        <v>0</v>
      </c>
      <c r="U42" s="159"/>
      <c r="V42" s="158">
        <v>0</v>
      </c>
      <c r="W42" s="159"/>
      <c r="X42" s="135">
        <f t="shared" si="14"/>
        <v>45.58</v>
      </c>
      <c r="Y42" s="136"/>
      <c r="Z42" s="40">
        <f t="shared" si="15"/>
        <v>3</v>
      </c>
      <c r="AA42" s="149"/>
      <c r="AB42" s="130"/>
      <c r="AC42" s="130"/>
      <c r="AE42" s="27">
        <f t="shared" si="16"/>
      </c>
      <c r="AF42" s="41"/>
      <c r="AG42" s="41"/>
      <c r="AH42" s="41"/>
      <c r="AI42" s="41"/>
      <c r="AJ42" s="41"/>
      <c r="AL42" s="22">
        <f>'Male Athletes'!B43</f>
        <v>0</v>
      </c>
    </row>
    <row r="43" spans="1:38" ht="15.75" customHeight="1">
      <c r="A43" s="28"/>
      <c r="B43" s="28"/>
      <c r="C43" s="25">
        <f t="shared" si="9"/>
        <v>0</v>
      </c>
      <c r="D43" s="25">
        <f t="shared" si="10"/>
        <v>0</v>
      </c>
      <c r="E43" s="33">
        <v>7</v>
      </c>
      <c r="F43" s="36"/>
      <c r="G43" s="37">
        <f t="shared" si="11"/>
      </c>
      <c r="H43" s="37">
        <f t="shared" si="12"/>
      </c>
      <c r="I43" s="158">
        <v>0</v>
      </c>
      <c r="J43" s="159"/>
      <c r="K43" s="158">
        <v>0</v>
      </c>
      <c r="L43" s="159"/>
      <c r="M43" s="158">
        <v>0</v>
      </c>
      <c r="N43" s="159"/>
      <c r="O43" s="135">
        <f t="shared" si="13"/>
        <v>0</v>
      </c>
      <c r="P43" s="136"/>
      <c r="Q43" s="40">
        <f t="shared" si="17"/>
        <v>0</v>
      </c>
      <c r="R43" s="158">
        <v>0</v>
      </c>
      <c r="S43" s="159"/>
      <c r="T43" s="158">
        <v>0</v>
      </c>
      <c r="U43" s="159"/>
      <c r="V43" s="158">
        <v>0</v>
      </c>
      <c r="W43" s="159"/>
      <c r="X43" s="135">
        <f t="shared" si="14"/>
        <v>0</v>
      </c>
      <c r="Y43" s="136"/>
      <c r="Z43" s="40">
        <f t="shared" si="15"/>
        <v>0</v>
      </c>
      <c r="AA43" s="149"/>
      <c r="AB43" s="130"/>
      <c r="AC43" s="130"/>
      <c r="AE43" s="27">
        <f t="shared" si="16"/>
      </c>
      <c r="AF43" s="41"/>
      <c r="AG43" s="41"/>
      <c r="AH43" s="41"/>
      <c r="AI43" s="41"/>
      <c r="AJ43" s="41"/>
      <c r="AL43" s="22">
        <f>'Male Athletes'!B44</f>
        <v>0</v>
      </c>
    </row>
    <row r="44" spans="1:38" ht="15.75" customHeight="1">
      <c r="A44" s="28"/>
      <c r="B44" s="28"/>
      <c r="C44" s="25">
        <f t="shared" si="9"/>
        <v>0</v>
      </c>
      <c r="D44" s="25">
        <f t="shared" si="10"/>
        <v>0</v>
      </c>
      <c r="E44" s="34">
        <v>8</v>
      </c>
      <c r="F44" s="36"/>
      <c r="G44" s="37">
        <f t="shared" si="11"/>
      </c>
      <c r="H44" s="37">
        <f t="shared" si="12"/>
      </c>
      <c r="I44" s="158">
        <v>0</v>
      </c>
      <c r="J44" s="159"/>
      <c r="K44" s="158">
        <v>0</v>
      </c>
      <c r="L44" s="159"/>
      <c r="M44" s="158">
        <v>0</v>
      </c>
      <c r="N44" s="159"/>
      <c r="O44" s="135">
        <f t="shared" si="13"/>
        <v>0</v>
      </c>
      <c r="P44" s="136"/>
      <c r="Q44" s="40">
        <f t="shared" si="17"/>
        <v>0</v>
      </c>
      <c r="R44" s="158">
        <v>0</v>
      </c>
      <c r="S44" s="159"/>
      <c r="T44" s="158">
        <v>0</v>
      </c>
      <c r="U44" s="159"/>
      <c r="V44" s="158">
        <v>0</v>
      </c>
      <c r="W44" s="159"/>
      <c r="X44" s="135">
        <f t="shared" si="14"/>
        <v>0</v>
      </c>
      <c r="Y44" s="136"/>
      <c r="Z44" s="40">
        <f t="shared" si="15"/>
        <v>0</v>
      </c>
      <c r="AA44" s="149"/>
      <c r="AB44" s="130"/>
      <c r="AC44" s="130"/>
      <c r="AE44" s="27">
        <f t="shared" si="16"/>
      </c>
      <c r="AF44" s="41"/>
      <c r="AG44" s="41"/>
      <c r="AH44" s="41"/>
      <c r="AI44" s="41"/>
      <c r="AJ44" s="41"/>
      <c r="AL44" s="22">
        <f>'Male Athletes'!B45</f>
        <v>0</v>
      </c>
    </row>
    <row r="45" spans="1:38" ht="15.75" customHeight="1">
      <c r="A45" s="28"/>
      <c r="B45" s="28"/>
      <c r="C45" s="25">
        <f t="shared" si="9"/>
        <v>0</v>
      </c>
      <c r="D45" s="25">
        <f t="shared" si="10"/>
        <v>0</v>
      </c>
      <c r="E45" s="33">
        <v>9</v>
      </c>
      <c r="F45" s="36"/>
      <c r="G45" s="37">
        <f t="shared" si="11"/>
      </c>
      <c r="H45" s="37">
        <f t="shared" si="12"/>
      </c>
      <c r="I45" s="158">
        <v>0</v>
      </c>
      <c r="J45" s="159"/>
      <c r="K45" s="158">
        <v>0</v>
      </c>
      <c r="L45" s="159"/>
      <c r="M45" s="158">
        <v>0</v>
      </c>
      <c r="N45" s="159"/>
      <c r="O45" s="135">
        <f t="shared" si="13"/>
        <v>0</v>
      </c>
      <c r="P45" s="136"/>
      <c r="Q45" s="40">
        <f t="shared" si="17"/>
        <v>0</v>
      </c>
      <c r="R45" s="158">
        <v>0</v>
      </c>
      <c r="S45" s="159"/>
      <c r="T45" s="158">
        <v>0</v>
      </c>
      <c r="U45" s="159"/>
      <c r="V45" s="158">
        <v>0</v>
      </c>
      <c r="W45" s="159"/>
      <c r="X45" s="135">
        <f t="shared" si="14"/>
        <v>0</v>
      </c>
      <c r="Y45" s="136"/>
      <c r="Z45" s="40">
        <f t="shared" si="15"/>
        <v>0</v>
      </c>
      <c r="AA45" s="149"/>
      <c r="AB45" s="130"/>
      <c r="AC45" s="130"/>
      <c r="AE45" s="27">
        <f t="shared" si="16"/>
      </c>
      <c r="AF45" s="41"/>
      <c r="AG45" s="41"/>
      <c r="AH45" s="41"/>
      <c r="AI45" s="41"/>
      <c r="AJ45" s="41"/>
      <c r="AL45" s="22">
        <f>'Male Athletes'!B46</f>
        <v>0</v>
      </c>
    </row>
    <row r="46" spans="1:38" ht="15.75" customHeight="1">
      <c r="A46" s="28"/>
      <c r="B46" s="28"/>
      <c r="C46" s="25">
        <f t="shared" si="9"/>
        <v>0</v>
      </c>
      <c r="D46" s="25">
        <f t="shared" si="10"/>
        <v>0</v>
      </c>
      <c r="E46" s="34">
        <v>10</v>
      </c>
      <c r="F46" s="36">
        <v>55</v>
      </c>
      <c r="G46" s="37" t="str">
        <f t="shared" si="11"/>
        <v>Jack Andrew</v>
      </c>
      <c r="H46" s="37" t="str">
        <f t="shared" si="12"/>
        <v>Macclesfield Harriers</v>
      </c>
      <c r="I46" s="158">
        <v>38.74</v>
      </c>
      <c r="J46" s="159"/>
      <c r="K46" s="158">
        <v>37.97</v>
      </c>
      <c r="L46" s="159"/>
      <c r="M46" s="158">
        <v>36.3</v>
      </c>
      <c r="N46" s="159"/>
      <c r="O46" s="135">
        <f t="shared" si="13"/>
        <v>38.74</v>
      </c>
      <c r="P46" s="136"/>
      <c r="Q46" s="40">
        <f t="shared" si="17"/>
        <v>11</v>
      </c>
      <c r="R46" s="158">
        <v>0</v>
      </c>
      <c r="S46" s="159"/>
      <c r="T46" s="158">
        <v>0</v>
      </c>
      <c r="U46" s="159"/>
      <c r="V46" s="158">
        <v>0</v>
      </c>
      <c r="W46" s="159"/>
      <c r="X46" s="135">
        <f t="shared" si="14"/>
        <v>38.74</v>
      </c>
      <c r="Y46" s="136"/>
      <c r="Z46" s="40">
        <f t="shared" si="15"/>
        <v>11</v>
      </c>
      <c r="AA46" s="149"/>
      <c r="AB46" s="130"/>
      <c r="AC46" s="130"/>
      <c r="AE46" s="27">
        <f t="shared" si="16"/>
      </c>
      <c r="AF46" s="41"/>
      <c r="AG46" s="41"/>
      <c r="AH46" s="41"/>
      <c r="AI46" s="41"/>
      <c r="AJ46" s="41"/>
      <c r="AL46" s="22">
        <f>'Male Athletes'!B47</f>
        <v>0</v>
      </c>
    </row>
    <row r="47" spans="1:38" ht="15.75" customHeight="1">
      <c r="A47" s="28"/>
      <c r="B47" s="28"/>
      <c r="C47" s="25">
        <f t="shared" si="9"/>
        <v>0</v>
      </c>
      <c r="D47" s="25">
        <f t="shared" si="10"/>
        <v>0</v>
      </c>
      <c r="E47" s="33">
        <v>11</v>
      </c>
      <c r="F47" s="36">
        <v>70</v>
      </c>
      <c r="G47" s="37" t="str">
        <f t="shared" si="11"/>
        <v>Andrew Robinson</v>
      </c>
      <c r="H47" s="37" t="str">
        <f t="shared" si="12"/>
        <v>Preston Harriers</v>
      </c>
      <c r="I47" s="158">
        <v>37.23</v>
      </c>
      <c r="J47" s="159"/>
      <c r="K47" s="158">
        <v>33.06</v>
      </c>
      <c r="L47" s="159"/>
      <c r="M47" s="158">
        <v>36.08</v>
      </c>
      <c r="N47" s="159"/>
      <c r="O47" s="135">
        <f t="shared" si="13"/>
        <v>37.23</v>
      </c>
      <c r="P47" s="136"/>
      <c r="Q47" s="40">
        <f t="shared" si="17"/>
        <v>14</v>
      </c>
      <c r="R47" s="158">
        <v>0</v>
      </c>
      <c r="S47" s="159"/>
      <c r="T47" s="158">
        <v>0</v>
      </c>
      <c r="U47" s="159"/>
      <c r="V47" s="158">
        <v>0</v>
      </c>
      <c r="W47" s="159"/>
      <c r="X47" s="135">
        <f t="shared" si="14"/>
        <v>37.23</v>
      </c>
      <c r="Y47" s="136"/>
      <c r="Z47" s="40">
        <f t="shared" si="15"/>
        <v>14</v>
      </c>
      <c r="AA47" s="149"/>
      <c r="AB47" s="130"/>
      <c r="AC47" s="130"/>
      <c r="AE47" s="27">
        <f t="shared" si="16"/>
      </c>
      <c r="AF47" s="41"/>
      <c r="AG47" s="41"/>
      <c r="AH47" s="41"/>
      <c r="AI47" s="41"/>
      <c r="AJ47" s="41"/>
      <c r="AL47" s="22">
        <f>'Male Athletes'!B48</f>
        <v>0</v>
      </c>
    </row>
    <row r="48" spans="1:38" ht="15.75" customHeight="1">
      <c r="A48" s="28"/>
      <c r="B48" s="28"/>
      <c r="C48" s="25">
        <f t="shared" si="9"/>
        <v>0</v>
      </c>
      <c r="D48" s="25">
        <f t="shared" si="10"/>
        <v>0</v>
      </c>
      <c r="E48" s="34">
        <v>12</v>
      </c>
      <c r="F48" s="36">
        <v>65</v>
      </c>
      <c r="G48" s="37" t="str">
        <f t="shared" si="11"/>
        <v>Will Lambourne</v>
      </c>
      <c r="H48" s="37" t="str">
        <f t="shared" si="12"/>
        <v>Milton Keynes</v>
      </c>
      <c r="I48" s="158">
        <v>44.14</v>
      </c>
      <c r="J48" s="159"/>
      <c r="K48" s="158">
        <v>45.42</v>
      </c>
      <c r="L48" s="159"/>
      <c r="M48" s="158">
        <v>44.78</v>
      </c>
      <c r="N48" s="159"/>
      <c r="O48" s="135">
        <f t="shared" si="13"/>
        <v>45.42</v>
      </c>
      <c r="P48" s="136"/>
      <c r="Q48" s="40">
        <f t="shared" si="17"/>
        <v>4</v>
      </c>
      <c r="R48" s="158">
        <v>0</v>
      </c>
      <c r="S48" s="159"/>
      <c r="T48" s="158">
        <v>0</v>
      </c>
      <c r="U48" s="159"/>
      <c r="V48" s="158">
        <v>0</v>
      </c>
      <c r="W48" s="159"/>
      <c r="X48" s="135">
        <f t="shared" si="14"/>
        <v>45.42</v>
      </c>
      <c r="Y48" s="136"/>
      <c r="Z48" s="40">
        <f t="shared" si="15"/>
        <v>4</v>
      </c>
      <c r="AA48" s="149"/>
      <c r="AB48" s="130"/>
      <c r="AC48" s="130"/>
      <c r="AE48" s="27">
        <f t="shared" si="16"/>
      </c>
      <c r="AF48" s="41"/>
      <c r="AG48" s="41"/>
      <c r="AH48" s="41"/>
      <c r="AI48" s="41"/>
      <c r="AJ48" s="41"/>
      <c r="AL48" s="22">
        <f>'Male Athletes'!B49</f>
        <v>0</v>
      </c>
    </row>
    <row r="49" spans="1:38" ht="15.75" customHeight="1">
      <c r="A49" s="28"/>
      <c r="B49" s="28"/>
      <c r="C49" s="25">
        <f t="shared" si="9"/>
        <v>0</v>
      </c>
      <c r="D49" s="25">
        <f t="shared" si="10"/>
        <v>0</v>
      </c>
      <c r="E49" s="33">
        <v>13</v>
      </c>
      <c r="F49" s="36">
        <v>59</v>
      </c>
      <c r="G49" s="37" t="str">
        <f t="shared" si="11"/>
        <v>Daniel Gardiner</v>
      </c>
      <c r="H49" s="37" t="str">
        <f t="shared" si="12"/>
        <v>Leeds City</v>
      </c>
      <c r="I49" s="158">
        <v>41.74</v>
      </c>
      <c r="J49" s="159"/>
      <c r="K49" s="158">
        <v>42.19</v>
      </c>
      <c r="L49" s="159"/>
      <c r="M49" s="158">
        <v>43.39</v>
      </c>
      <c r="N49" s="159"/>
      <c r="O49" s="135">
        <f t="shared" si="13"/>
        <v>43.39</v>
      </c>
      <c r="P49" s="136"/>
      <c r="Q49" s="40">
        <f t="shared" si="17"/>
        <v>7</v>
      </c>
      <c r="R49" s="158">
        <v>0</v>
      </c>
      <c r="S49" s="159"/>
      <c r="T49" s="158">
        <v>0</v>
      </c>
      <c r="U49" s="159"/>
      <c r="V49" s="158">
        <v>0</v>
      </c>
      <c r="W49" s="159"/>
      <c r="X49" s="135">
        <f t="shared" si="14"/>
        <v>43.39</v>
      </c>
      <c r="Y49" s="136"/>
      <c r="Z49" s="40">
        <f t="shared" si="15"/>
        <v>7</v>
      </c>
      <c r="AA49" s="149"/>
      <c r="AB49" s="130"/>
      <c r="AC49" s="130"/>
      <c r="AE49" s="27">
        <f t="shared" si="16"/>
      </c>
      <c r="AF49" s="41"/>
      <c r="AG49" s="41"/>
      <c r="AH49" s="41"/>
      <c r="AI49" s="41"/>
      <c r="AJ49" s="41"/>
      <c r="AL49" s="22">
        <f>'Male Athletes'!B50</f>
        <v>0</v>
      </c>
    </row>
    <row r="50" spans="1:38" ht="15.75" customHeight="1">
      <c r="A50" s="28"/>
      <c r="B50" s="28"/>
      <c r="C50" s="25">
        <f t="shared" si="9"/>
        <v>0</v>
      </c>
      <c r="D50" s="25">
        <f t="shared" si="10"/>
        <v>0</v>
      </c>
      <c r="E50" s="34">
        <v>14</v>
      </c>
      <c r="F50" s="36">
        <v>60</v>
      </c>
      <c r="G50" s="37" t="str">
        <f t="shared" si="11"/>
        <v>Ben Gregory</v>
      </c>
      <c r="H50" s="37" t="str">
        <f t="shared" si="12"/>
        <v>Vale Of Aylesbury AC</v>
      </c>
      <c r="I50" s="158">
        <v>41.9</v>
      </c>
      <c r="J50" s="159"/>
      <c r="K50" s="158">
        <v>44.9</v>
      </c>
      <c r="L50" s="159"/>
      <c r="M50" s="158">
        <v>45.2</v>
      </c>
      <c r="N50" s="159"/>
      <c r="O50" s="135">
        <f t="shared" si="13"/>
        <v>45.2</v>
      </c>
      <c r="P50" s="136"/>
      <c r="Q50" s="40">
        <f t="shared" si="17"/>
        <v>5</v>
      </c>
      <c r="R50" s="158">
        <v>0</v>
      </c>
      <c r="S50" s="159"/>
      <c r="T50" s="158">
        <v>0</v>
      </c>
      <c r="U50" s="159"/>
      <c r="V50" s="158">
        <v>0</v>
      </c>
      <c r="W50" s="159"/>
      <c r="X50" s="135">
        <f t="shared" si="14"/>
        <v>45.2</v>
      </c>
      <c r="Y50" s="136"/>
      <c r="Z50" s="40">
        <f t="shared" si="15"/>
        <v>5</v>
      </c>
      <c r="AA50" s="149"/>
      <c r="AB50" s="130"/>
      <c r="AC50" s="130"/>
      <c r="AE50" s="27">
        <f t="shared" si="16"/>
      </c>
      <c r="AF50" s="41"/>
      <c r="AG50" s="41"/>
      <c r="AH50" s="41"/>
      <c r="AI50" s="41"/>
      <c r="AJ50" s="41"/>
      <c r="AL50" s="22">
        <f>'Male Athletes'!B51</f>
        <v>0</v>
      </c>
    </row>
    <row r="51" spans="1:38" ht="15.75" customHeight="1">
      <c r="A51" s="28"/>
      <c r="B51" s="28"/>
      <c r="C51" s="25">
        <f t="shared" si="9"/>
        <v>0</v>
      </c>
      <c r="D51" s="25">
        <f t="shared" si="10"/>
        <v>0</v>
      </c>
      <c r="E51" s="33">
        <v>15</v>
      </c>
      <c r="F51" s="36"/>
      <c r="G51" s="37">
        <f t="shared" si="11"/>
      </c>
      <c r="H51" s="37">
        <f t="shared" si="12"/>
      </c>
      <c r="I51" s="158">
        <v>0</v>
      </c>
      <c r="J51" s="159"/>
      <c r="K51" s="158">
        <v>0</v>
      </c>
      <c r="L51" s="159"/>
      <c r="M51" s="158">
        <v>0</v>
      </c>
      <c r="N51" s="159"/>
      <c r="O51" s="135">
        <f t="shared" si="13"/>
        <v>0</v>
      </c>
      <c r="P51" s="136"/>
      <c r="Q51" s="40">
        <f t="shared" si="17"/>
        <v>0</v>
      </c>
      <c r="R51" s="158">
        <v>0</v>
      </c>
      <c r="S51" s="159"/>
      <c r="T51" s="158">
        <v>0</v>
      </c>
      <c r="U51" s="159"/>
      <c r="V51" s="158">
        <v>0</v>
      </c>
      <c r="W51" s="159"/>
      <c r="X51" s="135">
        <f t="shared" si="14"/>
        <v>0</v>
      </c>
      <c r="Y51" s="136"/>
      <c r="Z51" s="40">
        <f t="shared" si="15"/>
        <v>0</v>
      </c>
      <c r="AA51" s="149"/>
      <c r="AB51" s="130"/>
      <c r="AC51" s="130"/>
      <c r="AE51" s="27">
        <f t="shared" si="16"/>
      </c>
      <c r="AF51" s="41"/>
      <c r="AG51" s="41"/>
      <c r="AH51" s="41"/>
      <c r="AI51" s="41"/>
      <c r="AJ51" s="41"/>
      <c r="AL51" s="22">
        <f>'Male Athletes'!B52</f>
        <v>0</v>
      </c>
    </row>
    <row r="52" spans="1:38" ht="15.75" customHeight="1">
      <c r="A52" s="28"/>
      <c r="B52" s="28"/>
      <c r="C52" s="25">
        <f t="shared" si="9"/>
        <v>0</v>
      </c>
      <c r="D52" s="25">
        <f t="shared" si="10"/>
        <v>0</v>
      </c>
      <c r="E52" s="34">
        <v>16</v>
      </c>
      <c r="F52" s="36"/>
      <c r="G52" s="37">
        <f t="shared" si="11"/>
      </c>
      <c r="H52" s="37">
        <f t="shared" si="12"/>
      </c>
      <c r="I52" s="158">
        <v>0</v>
      </c>
      <c r="J52" s="159"/>
      <c r="K52" s="158">
        <v>0</v>
      </c>
      <c r="L52" s="159"/>
      <c r="M52" s="158">
        <v>0</v>
      </c>
      <c r="N52" s="159"/>
      <c r="O52" s="135">
        <f t="shared" si="13"/>
        <v>0</v>
      </c>
      <c r="P52" s="136"/>
      <c r="Q52" s="40">
        <f t="shared" si="17"/>
        <v>0</v>
      </c>
      <c r="R52" s="158">
        <v>0</v>
      </c>
      <c r="S52" s="159"/>
      <c r="T52" s="158">
        <v>0</v>
      </c>
      <c r="U52" s="159"/>
      <c r="V52" s="158">
        <v>0</v>
      </c>
      <c r="W52" s="159"/>
      <c r="X52" s="135">
        <f t="shared" si="14"/>
        <v>0</v>
      </c>
      <c r="Y52" s="136"/>
      <c r="Z52" s="40">
        <f t="shared" si="15"/>
        <v>0</v>
      </c>
      <c r="AA52" s="149"/>
      <c r="AB52" s="130"/>
      <c r="AC52" s="130"/>
      <c r="AE52" s="27">
        <f t="shared" si="16"/>
      </c>
      <c r="AF52" s="41"/>
      <c r="AG52" s="41"/>
      <c r="AH52" s="41"/>
      <c r="AI52" s="41"/>
      <c r="AJ52" s="41"/>
      <c r="AL52" s="22">
        <f>'Male Athletes'!B53</f>
        <v>0</v>
      </c>
    </row>
    <row r="53" spans="1:38" ht="15.75" customHeight="1">
      <c r="A53" s="28"/>
      <c r="B53" s="28"/>
      <c r="C53" s="25">
        <f t="shared" si="9"/>
        <v>0</v>
      </c>
      <c r="D53" s="25">
        <f t="shared" si="10"/>
        <v>0</v>
      </c>
      <c r="E53" s="33">
        <v>17</v>
      </c>
      <c r="F53" s="36"/>
      <c r="G53" s="37">
        <f t="shared" si="11"/>
      </c>
      <c r="H53" s="37">
        <f t="shared" si="12"/>
      </c>
      <c r="I53" s="158">
        <v>0</v>
      </c>
      <c r="J53" s="159"/>
      <c r="K53" s="158">
        <v>0</v>
      </c>
      <c r="L53" s="159"/>
      <c r="M53" s="158">
        <v>0</v>
      </c>
      <c r="N53" s="159"/>
      <c r="O53" s="135">
        <f t="shared" si="13"/>
        <v>0</v>
      </c>
      <c r="P53" s="136"/>
      <c r="Q53" s="40">
        <f t="shared" si="17"/>
        <v>0</v>
      </c>
      <c r="R53" s="158">
        <v>0</v>
      </c>
      <c r="S53" s="159"/>
      <c r="T53" s="158">
        <v>0</v>
      </c>
      <c r="U53" s="159"/>
      <c r="V53" s="158">
        <v>0</v>
      </c>
      <c r="W53" s="159"/>
      <c r="X53" s="135">
        <f t="shared" si="14"/>
        <v>0</v>
      </c>
      <c r="Y53" s="136"/>
      <c r="Z53" s="40">
        <f t="shared" si="15"/>
        <v>0</v>
      </c>
      <c r="AA53" s="149"/>
      <c r="AB53" s="130"/>
      <c r="AC53" s="130"/>
      <c r="AE53" s="27">
        <f t="shared" si="16"/>
      </c>
      <c r="AF53" s="41"/>
      <c r="AG53" s="41"/>
      <c r="AH53" s="41"/>
      <c r="AI53" s="41"/>
      <c r="AJ53" s="41"/>
      <c r="AL53" s="22">
        <f>'Male Athletes'!B54</f>
        <v>0</v>
      </c>
    </row>
    <row r="54" spans="1:38" ht="15.75" customHeight="1">
      <c r="A54" s="28"/>
      <c r="B54" s="28"/>
      <c r="C54" s="25">
        <f t="shared" si="9"/>
        <v>0</v>
      </c>
      <c r="D54" s="25">
        <f t="shared" si="10"/>
        <v>0</v>
      </c>
      <c r="E54" s="34">
        <v>18</v>
      </c>
      <c r="F54" s="36"/>
      <c r="G54" s="37">
        <f t="shared" si="11"/>
      </c>
      <c r="H54" s="37">
        <f t="shared" si="12"/>
      </c>
      <c r="I54" s="158">
        <v>0</v>
      </c>
      <c r="J54" s="159"/>
      <c r="K54" s="158">
        <v>0</v>
      </c>
      <c r="L54" s="159"/>
      <c r="M54" s="158">
        <v>0</v>
      </c>
      <c r="N54" s="159"/>
      <c r="O54" s="135">
        <f t="shared" si="13"/>
        <v>0</v>
      </c>
      <c r="P54" s="136"/>
      <c r="Q54" s="40">
        <f t="shared" si="17"/>
        <v>0</v>
      </c>
      <c r="R54" s="158">
        <v>0</v>
      </c>
      <c r="S54" s="159"/>
      <c r="T54" s="158">
        <v>0</v>
      </c>
      <c r="U54" s="159"/>
      <c r="V54" s="158">
        <v>0</v>
      </c>
      <c r="W54" s="159"/>
      <c r="X54" s="135">
        <f t="shared" si="14"/>
        <v>0</v>
      </c>
      <c r="Y54" s="136"/>
      <c r="Z54" s="40">
        <f t="shared" si="15"/>
        <v>0</v>
      </c>
      <c r="AA54" s="149"/>
      <c r="AB54" s="130"/>
      <c r="AC54" s="130"/>
      <c r="AE54" s="27">
        <f t="shared" si="16"/>
      </c>
      <c r="AF54" s="41"/>
      <c r="AG54" s="41"/>
      <c r="AH54" s="41"/>
      <c r="AI54" s="41"/>
      <c r="AJ54" s="41"/>
      <c r="AL54" s="22">
        <f>'Male Athletes'!B55</f>
        <v>0</v>
      </c>
    </row>
    <row r="55" spans="1:38" ht="15.75" customHeight="1">
      <c r="A55" s="28"/>
      <c r="B55" s="28"/>
      <c r="C55" s="25">
        <f t="shared" si="9"/>
        <v>0</v>
      </c>
      <c r="D55" s="25">
        <f t="shared" si="10"/>
        <v>0</v>
      </c>
      <c r="E55" s="33">
        <v>19</v>
      </c>
      <c r="F55" s="36"/>
      <c r="G55" s="37">
        <f t="shared" si="11"/>
      </c>
      <c r="H55" s="37">
        <f t="shared" si="12"/>
      </c>
      <c r="I55" s="158">
        <v>0</v>
      </c>
      <c r="J55" s="159"/>
      <c r="K55" s="158">
        <v>0</v>
      </c>
      <c r="L55" s="159"/>
      <c r="M55" s="158">
        <v>0</v>
      </c>
      <c r="N55" s="159"/>
      <c r="O55" s="135">
        <f t="shared" si="13"/>
        <v>0</v>
      </c>
      <c r="P55" s="136"/>
      <c r="Q55" s="40">
        <f t="shared" si="17"/>
        <v>0</v>
      </c>
      <c r="R55" s="158">
        <v>0</v>
      </c>
      <c r="S55" s="159"/>
      <c r="T55" s="158">
        <v>0</v>
      </c>
      <c r="U55" s="159"/>
      <c r="V55" s="158">
        <v>0</v>
      </c>
      <c r="W55" s="159"/>
      <c r="X55" s="135">
        <f t="shared" si="14"/>
        <v>0</v>
      </c>
      <c r="Y55" s="136"/>
      <c r="Z55" s="40">
        <f t="shared" si="15"/>
        <v>0</v>
      </c>
      <c r="AA55" s="149"/>
      <c r="AB55" s="130"/>
      <c r="AC55" s="130"/>
      <c r="AE55" s="27">
        <f t="shared" si="16"/>
      </c>
      <c r="AF55" s="41"/>
      <c r="AG55" s="41"/>
      <c r="AH55" s="41"/>
      <c r="AI55" s="41"/>
      <c r="AJ55" s="41"/>
      <c r="AL55" s="22">
        <f>'Male Athletes'!B56</f>
        <v>0</v>
      </c>
    </row>
    <row r="56" spans="1:38" ht="15.75" customHeight="1">
      <c r="A56" s="28"/>
      <c r="B56" s="28"/>
      <c r="C56" s="25">
        <f t="shared" si="9"/>
        <v>0</v>
      </c>
      <c r="D56" s="25">
        <f t="shared" si="10"/>
        <v>0</v>
      </c>
      <c r="E56" s="34">
        <v>20</v>
      </c>
      <c r="F56" s="36"/>
      <c r="G56" s="37">
        <f t="shared" si="11"/>
      </c>
      <c r="H56" s="37">
        <f t="shared" si="12"/>
      </c>
      <c r="I56" s="158">
        <v>0</v>
      </c>
      <c r="J56" s="159"/>
      <c r="K56" s="158">
        <v>0</v>
      </c>
      <c r="L56" s="159"/>
      <c r="M56" s="158">
        <v>0</v>
      </c>
      <c r="N56" s="159"/>
      <c r="O56" s="135">
        <f t="shared" si="13"/>
        <v>0</v>
      </c>
      <c r="P56" s="136"/>
      <c r="Q56" s="40">
        <f t="shared" si="17"/>
        <v>0</v>
      </c>
      <c r="R56" s="158">
        <v>0</v>
      </c>
      <c r="S56" s="159"/>
      <c r="T56" s="158">
        <v>0</v>
      </c>
      <c r="U56" s="159"/>
      <c r="V56" s="158">
        <v>0</v>
      </c>
      <c r="W56" s="159"/>
      <c r="X56" s="135">
        <f t="shared" si="14"/>
        <v>0</v>
      </c>
      <c r="Y56" s="136"/>
      <c r="Z56" s="40">
        <f t="shared" si="15"/>
        <v>0</v>
      </c>
      <c r="AA56" s="151" t="s">
        <v>320</v>
      </c>
      <c r="AB56" s="150"/>
      <c r="AC56" s="150"/>
      <c r="AE56" s="27">
        <f t="shared" si="16"/>
      </c>
      <c r="AF56" s="41"/>
      <c r="AG56" s="41"/>
      <c r="AH56" s="41"/>
      <c r="AI56" s="41"/>
      <c r="AJ56" s="41"/>
      <c r="AL56" s="22">
        <f>'Male Athletes'!B57</f>
        <v>0</v>
      </c>
    </row>
    <row r="57" spans="1:38" ht="15.75" customHeight="1">
      <c r="A57" s="28"/>
      <c r="B57" s="28"/>
      <c r="C57" s="25">
        <f t="shared" si="9"/>
        <v>0</v>
      </c>
      <c r="D57" s="25">
        <f t="shared" si="10"/>
        <v>0</v>
      </c>
      <c r="E57" s="33">
        <v>21</v>
      </c>
      <c r="F57" s="36"/>
      <c r="G57" s="37">
        <f t="shared" si="11"/>
      </c>
      <c r="H57" s="37">
        <f t="shared" si="12"/>
      </c>
      <c r="I57" s="158">
        <v>0</v>
      </c>
      <c r="J57" s="159"/>
      <c r="K57" s="158">
        <v>0</v>
      </c>
      <c r="L57" s="159"/>
      <c r="M57" s="158">
        <v>0</v>
      </c>
      <c r="N57" s="159"/>
      <c r="O57" s="135">
        <f t="shared" si="13"/>
        <v>0</v>
      </c>
      <c r="P57" s="136"/>
      <c r="Q57" s="40">
        <f t="shared" si="17"/>
        <v>0</v>
      </c>
      <c r="R57" s="158">
        <v>0</v>
      </c>
      <c r="S57" s="159"/>
      <c r="T57" s="158">
        <v>0</v>
      </c>
      <c r="U57" s="159"/>
      <c r="V57" s="158">
        <v>0</v>
      </c>
      <c r="W57" s="159"/>
      <c r="X57" s="135">
        <f t="shared" si="14"/>
        <v>0</v>
      </c>
      <c r="Y57" s="136"/>
      <c r="Z57" s="40">
        <f t="shared" si="15"/>
        <v>0</v>
      </c>
      <c r="AA57" s="151"/>
      <c r="AB57" s="150"/>
      <c r="AC57" s="150"/>
      <c r="AE57" s="27">
        <f t="shared" si="16"/>
      </c>
      <c r="AF57" s="41"/>
      <c r="AG57" s="41"/>
      <c r="AH57" s="41"/>
      <c r="AI57" s="41"/>
      <c r="AJ57" s="41"/>
      <c r="AL57" s="22">
        <f>'Male Athletes'!B58</f>
        <v>0</v>
      </c>
    </row>
    <row r="58" spans="1:38" ht="15.75" customHeight="1">
      <c r="A58" s="28"/>
      <c r="B58" s="28"/>
      <c r="C58" s="25">
        <f t="shared" si="9"/>
        <v>0</v>
      </c>
      <c r="D58" s="25">
        <f t="shared" si="10"/>
        <v>0</v>
      </c>
      <c r="E58" s="34">
        <v>22</v>
      </c>
      <c r="F58" s="36"/>
      <c r="G58" s="37">
        <f t="shared" si="11"/>
      </c>
      <c r="H58" s="37">
        <f t="shared" si="12"/>
      </c>
      <c r="I58" s="158">
        <v>0</v>
      </c>
      <c r="J58" s="159"/>
      <c r="K58" s="158">
        <v>0</v>
      </c>
      <c r="L58" s="159"/>
      <c r="M58" s="158">
        <v>0</v>
      </c>
      <c r="N58" s="159"/>
      <c r="O58" s="135">
        <f t="shared" si="13"/>
        <v>0</v>
      </c>
      <c r="P58" s="136"/>
      <c r="Q58" s="40">
        <f t="shared" si="17"/>
        <v>0</v>
      </c>
      <c r="R58" s="158">
        <v>0</v>
      </c>
      <c r="S58" s="159"/>
      <c r="T58" s="158">
        <v>0</v>
      </c>
      <c r="U58" s="159"/>
      <c r="V58" s="158">
        <v>0</v>
      </c>
      <c r="W58" s="159"/>
      <c r="X58" s="135">
        <f t="shared" si="14"/>
        <v>0</v>
      </c>
      <c r="Y58" s="136"/>
      <c r="Z58" s="40">
        <f t="shared" si="15"/>
        <v>0</v>
      </c>
      <c r="AA58" s="151"/>
      <c r="AB58" s="150"/>
      <c r="AC58" s="150"/>
      <c r="AE58" s="27">
        <f t="shared" si="16"/>
      </c>
      <c r="AF58" s="41"/>
      <c r="AG58" s="41"/>
      <c r="AH58" s="41"/>
      <c r="AI58" s="41"/>
      <c r="AJ58" s="41"/>
      <c r="AL58" s="22">
        <f>'Male Athletes'!B59</f>
        <v>0</v>
      </c>
    </row>
    <row r="59" spans="1:38" ht="15.75" customHeight="1">
      <c r="A59" s="28"/>
      <c r="B59" s="28"/>
      <c r="C59" s="25">
        <f t="shared" si="9"/>
        <v>0</v>
      </c>
      <c r="D59" s="25">
        <f t="shared" si="10"/>
        <v>0</v>
      </c>
      <c r="E59" s="33">
        <v>23</v>
      </c>
      <c r="F59" s="36"/>
      <c r="G59" s="37">
        <f t="shared" si="11"/>
      </c>
      <c r="H59" s="37">
        <f t="shared" si="12"/>
      </c>
      <c r="I59" s="158">
        <v>0</v>
      </c>
      <c r="J59" s="159"/>
      <c r="K59" s="158">
        <v>0</v>
      </c>
      <c r="L59" s="159"/>
      <c r="M59" s="158">
        <v>0</v>
      </c>
      <c r="N59" s="159"/>
      <c r="O59" s="135">
        <f t="shared" si="13"/>
        <v>0</v>
      </c>
      <c r="P59" s="136"/>
      <c r="Q59" s="40">
        <f t="shared" si="17"/>
        <v>0</v>
      </c>
      <c r="R59" s="158">
        <v>0</v>
      </c>
      <c r="S59" s="159"/>
      <c r="T59" s="158">
        <v>0</v>
      </c>
      <c r="U59" s="159"/>
      <c r="V59" s="158">
        <v>0</v>
      </c>
      <c r="W59" s="159"/>
      <c r="X59" s="135">
        <f t="shared" si="14"/>
        <v>0</v>
      </c>
      <c r="Y59" s="136"/>
      <c r="Z59" s="40">
        <f t="shared" si="15"/>
        <v>0</v>
      </c>
      <c r="AA59" s="151"/>
      <c r="AB59" s="150"/>
      <c r="AC59" s="150"/>
      <c r="AE59" s="27">
        <f t="shared" si="16"/>
      </c>
      <c r="AF59" s="41"/>
      <c r="AG59" s="41"/>
      <c r="AH59" s="41"/>
      <c r="AI59" s="41"/>
      <c r="AJ59" s="41"/>
      <c r="AL59" s="22">
        <f>'Male Athletes'!B60</f>
        <v>0</v>
      </c>
    </row>
    <row r="60" spans="1:38" ht="15.75" customHeight="1">
      <c r="A60" s="28"/>
      <c r="B60" s="28"/>
      <c r="C60" s="25">
        <f t="shared" si="9"/>
        <v>0</v>
      </c>
      <c r="D60" s="25">
        <f t="shared" si="10"/>
        <v>0</v>
      </c>
      <c r="E60" s="34">
        <v>24</v>
      </c>
      <c r="F60" s="36"/>
      <c r="G60" s="37">
        <f t="shared" si="11"/>
      </c>
      <c r="H60" s="37">
        <f t="shared" si="12"/>
      </c>
      <c r="I60" s="158">
        <v>0</v>
      </c>
      <c r="J60" s="159"/>
      <c r="K60" s="158">
        <v>0</v>
      </c>
      <c r="L60" s="159"/>
      <c r="M60" s="158">
        <v>0</v>
      </c>
      <c r="N60" s="159"/>
      <c r="O60" s="135">
        <f t="shared" si="13"/>
        <v>0</v>
      </c>
      <c r="P60" s="136"/>
      <c r="Q60" s="40">
        <f t="shared" si="17"/>
        <v>0</v>
      </c>
      <c r="R60" s="158">
        <v>0</v>
      </c>
      <c r="S60" s="159"/>
      <c r="T60" s="158">
        <v>0</v>
      </c>
      <c r="U60" s="159"/>
      <c r="V60" s="158">
        <v>0</v>
      </c>
      <c r="W60" s="159"/>
      <c r="X60" s="135">
        <f t="shared" si="14"/>
        <v>0</v>
      </c>
      <c r="Y60" s="136"/>
      <c r="Z60" s="40">
        <f t="shared" si="15"/>
        <v>0</v>
      </c>
      <c r="AA60" s="151"/>
      <c r="AB60" s="150"/>
      <c r="AC60" s="150"/>
      <c r="AE60" s="27">
        <f t="shared" si="16"/>
      </c>
      <c r="AF60" s="41"/>
      <c r="AG60" s="41"/>
      <c r="AH60" s="41"/>
      <c r="AI60" s="41"/>
      <c r="AJ60" s="41"/>
      <c r="AL60" s="22">
        <f>'Male Athletes'!B61</f>
        <v>0</v>
      </c>
    </row>
    <row r="61" spans="1:38" ht="15.75" customHeight="1">
      <c r="A61" s="28"/>
      <c r="B61" s="28"/>
      <c r="C61" s="25">
        <f t="shared" si="9"/>
        <v>0</v>
      </c>
      <c r="D61" s="25">
        <f t="shared" si="10"/>
        <v>0</v>
      </c>
      <c r="E61" s="33">
        <v>25</v>
      </c>
      <c r="F61" s="36"/>
      <c r="G61" s="37">
        <f t="shared" si="11"/>
      </c>
      <c r="H61" s="37">
        <f t="shared" si="12"/>
      </c>
      <c r="I61" s="158">
        <v>0</v>
      </c>
      <c r="J61" s="159"/>
      <c r="K61" s="158">
        <v>0</v>
      </c>
      <c r="L61" s="159"/>
      <c r="M61" s="158">
        <v>0</v>
      </c>
      <c r="N61" s="159"/>
      <c r="O61" s="135">
        <f t="shared" si="13"/>
        <v>0</v>
      </c>
      <c r="P61" s="136"/>
      <c r="Q61" s="40">
        <f t="shared" si="17"/>
        <v>0</v>
      </c>
      <c r="R61" s="158">
        <v>0</v>
      </c>
      <c r="S61" s="159"/>
      <c r="T61" s="158">
        <v>0</v>
      </c>
      <c r="U61" s="159"/>
      <c r="V61" s="158">
        <v>0</v>
      </c>
      <c r="W61" s="159"/>
      <c r="X61" s="135">
        <f t="shared" si="14"/>
        <v>0</v>
      </c>
      <c r="Y61" s="136"/>
      <c r="Z61" s="40">
        <f t="shared" si="15"/>
        <v>0</v>
      </c>
      <c r="AA61" s="151"/>
      <c r="AB61" s="150"/>
      <c r="AC61" s="150"/>
      <c r="AE61" s="27">
        <f t="shared" si="16"/>
      </c>
      <c r="AF61" s="41"/>
      <c r="AG61" s="41"/>
      <c r="AH61" s="41"/>
      <c r="AI61" s="41"/>
      <c r="AJ61" s="41"/>
      <c r="AL61" s="22">
        <f>'Male Athletes'!B62</f>
        <v>0</v>
      </c>
    </row>
    <row r="62" spans="1:38" ht="15.75" customHeight="1">
      <c r="A62" s="28"/>
      <c r="B62" s="28"/>
      <c r="C62" s="25">
        <f t="shared" si="9"/>
        <v>0</v>
      </c>
      <c r="D62" s="25">
        <f t="shared" si="10"/>
        <v>0</v>
      </c>
      <c r="E62" s="34">
        <v>26</v>
      </c>
      <c r="F62" s="36"/>
      <c r="G62" s="37">
        <f t="shared" si="11"/>
      </c>
      <c r="H62" s="37">
        <f t="shared" si="12"/>
      </c>
      <c r="I62" s="158">
        <v>0</v>
      </c>
      <c r="J62" s="159"/>
      <c r="K62" s="158">
        <v>0</v>
      </c>
      <c r="L62" s="159"/>
      <c r="M62" s="158">
        <v>0</v>
      </c>
      <c r="N62" s="159"/>
      <c r="O62" s="135">
        <f t="shared" si="13"/>
        <v>0</v>
      </c>
      <c r="P62" s="136"/>
      <c r="Q62" s="40">
        <f t="shared" si="17"/>
        <v>0</v>
      </c>
      <c r="R62" s="158">
        <v>0</v>
      </c>
      <c r="S62" s="159"/>
      <c r="T62" s="158">
        <v>0</v>
      </c>
      <c r="U62" s="159"/>
      <c r="V62" s="158">
        <v>0</v>
      </c>
      <c r="W62" s="159"/>
      <c r="X62" s="135">
        <f t="shared" si="14"/>
        <v>0</v>
      </c>
      <c r="Y62" s="136"/>
      <c r="Z62" s="40">
        <f t="shared" si="15"/>
        <v>0</v>
      </c>
      <c r="AA62" s="151"/>
      <c r="AB62" s="150"/>
      <c r="AC62" s="150"/>
      <c r="AE62" s="27">
        <f t="shared" si="16"/>
      </c>
      <c r="AF62" s="41"/>
      <c r="AG62" s="41"/>
      <c r="AH62" s="41"/>
      <c r="AI62" s="41"/>
      <c r="AJ62" s="41"/>
      <c r="AL62" s="22">
        <f>'Male Athletes'!B63</f>
        <v>0</v>
      </c>
    </row>
    <row r="64" spans="5:19" ht="12.75">
      <c r="E64" s="42" t="s">
        <v>296</v>
      </c>
      <c r="F64" s="42" t="s">
        <v>282</v>
      </c>
      <c r="G64" s="43" t="s">
        <v>283</v>
      </c>
      <c r="H64" s="43" t="s">
        <v>284</v>
      </c>
      <c r="I64" s="42" t="s">
        <v>313</v>
      </c>
      <c r="J64" s="42" t="s">
        <v>281</v>
      </c>
      <c r="K64" s="42" t="s">
        <v>314</v>
      </c>
      <c r="L64" s="42" t="s">
        <v>281</v>
      </c>
      <c r="M64" s="42" t="s">
        <v>282</v>
      </c>
      <c r="N64" s="42" t="s">
        <v>278</v>
      </c>
      <c r="O64" s="102" t="s">
        <v>279</v>
      </c>
      <c r="Q64" s="30">
        <v>10.14</v>
      </c>
      <c r="R64" s="30">
        <v>7</v>
      </c>
      <c r="S64" s="30">
        <v>1.08</v>
      </c>
    </row>
    <row r="65" spans="5:15" ht="12.75">
      <c r="E65" s="42">
        <f aca="true" t="shared" si="18" ref="E65:F90">E6</f>
        <v>1</v>
      </c>
      <c r="F65" s="44">
        <f t="shared" si="18"/>
        <v>67</v>
      </c>
      <c r="G65" s="43" t="str">
        <f aca="true" t="shared" si="19" ref="G65:G96">IF(OR(F65=0,F65="",F65=" ",ISERROR(VLOOKUP(F65,athletes,2,FALSE))=TRUE),"",CONCATENATE(VLOOKUP(F65,athletes,2,FALSE)," ",VLOOKUP(F65,athletes,3,FALSE)))</f>
        <v>Craig Mcewan</v>
      </c>
      <c r="H65" s="43" t="str">
        <f aca="true" t="shared" si="20" ref="H65:H96">IF(OR(F65=0,F65="",F65=" ",ISERROR(VLOOKUP(F65,athletes,2,FALSE))=TRUE),"",VLOOKUP(F65,athletes,4,FALSE))</f>
        <v>Whitemoss Aac</v>
      </c>
      <c r="I65" s="45">
        <f aca="true" t="shared" si="21" ref="I65:I90">O6</f>
        <v>37.62</v>
      </c>
      <c r="J65" s="42">
        <f aca="true" t="shared" si="22" ref="J65:J96">IF(OR(I65=0,I65="",I65="DNS"),"",RANK(I65,$I$65:$I$116))</f>
        <v>12</v>
      </c>
      <c r="K65" s="45">
        <f aca="true" t="shared" si="23" ref="K65:K90">X6</f>
        <v>37.62</v>
      </c>
      <c r="L65" s="42">
        <f aca="true" t="shared" si="24" ref="L65:L96">IF(OR(K65=0,K65="",K65="DNS"),"",RANK(K65,$K$65:$K$116))</f>
        <v>12</v>
      </c>
      <c r="M65" s="42">
        <f aca="true" t="shared" si="25" ref="M65:M96">F65</f>
        <v>67</v>
      </c>
      <c r="N65" s="42">
        <f aca="true" t="shared" si="26" ref="N65:N96">K65</f>
        <v>37.62</v>
      </c>
      <c r="O65" s="15">
        <f>IF(OR(F65=0,M65=0,N65=0,N65="dns"),0,ROUNDDOWN($Q$64*POWER((N65-$R$64),$S$64),0))</f>
        <v>408</v>
      </c>
    </row>
    <row r="66" spans="5:15" ht="12.75">
      <c r="E66" s="42">
        <f t="shared" si="18"/>
        <v>2</v>
      </c>
      <c r="F66" s="44">
        <f t="shared" si="18"/>
        <v>74</v>
      </c>
      <c r="G66" s="43" t="str">
        <f t="shared" si="19"/>
        <v>Lewis Stead</v>
      </c>
      <c r="H66" s="43" t="str">
        <f t="shared" si="20"/>
        <v>Unknown</v>
      </c>
      <c r="I66" s="45">
        <f t="shared" si="21"/>
        <v>41.24</v>
      </c>
      <c r="J66" s="42">
        <f t="shared" si="22"/>
        <v>9</v>
      </c>
      <c r="K66" s="45">
        <f t="shared" si="23"/>
        <v>41.24</v>
      </c>
      <c r="L66" s="42">
        <f t="shared" si="24"/>
        <v>9</v>
      </c>
      <c r="M66" s="42">
        <f t="shared" si="25"/>
        <v>74</v>
      </c>
      <c r="N66" s="42">
        <f t="shared" si="26"/>
        <v>41.24</v>
      </c>
      <c r="O66" s="15">
        <f aca="true" t="shared" si="27" ref="O66:O116">IF(OR(F66=0,M66=0,N66=0,N66="dns"),0,ROUNDDOWN($Q$64*POWER((N66-$R$64),$S$64),0))</f>
        <v>460</v>
      </c>
    </row>
    <row r="67" spans="5:15" ht="12.75">
      <c r="E67" s="42">
        <f t="shared" si="18"/>
        <v>3</v>
      </c>
      <c r="F67" s="44">
        <f t="shared" si="18"/>
        <v>56</v>
      </c>
      <c r="G67" s="43" t="str">
        <f t="shared" si="19"/>
        <v>Ashley Bryant</v>
      </c>
      <c r="H67" s="43" t="str">
        <f t="shared" si="20"/>
        <v>Windsor Slough Eton &amp; Hounslow</v>
      </c>
      <c r="I67" s="45">
        <f t="shared" si="21"/>
        <v>44.98</v>
      </c>
      <c r="J67" s="42">
        <f t="shared" si="22"/>
        <v>6</v>
      </c>
      <c r="K67" s="45">
        <f t="shared" si="23"/>
        <v>44.98</v>
      </c>
      <c r="L67" s="42">
        <f t="shared" si="24"/>
        <v>6</v>
      </c>
      <c r="M67" s="42">
        <f t="shared" si="25"/>
        <v>56</v>
      </c>
      <c r="N67" s="42">
        <f t="shared" si="26"/>
        <v>44.98</v>
      </c>
      <c r="O67" s="15">
        <f t="shared" si="27"/>
        <v>515</v>
      </c>
    </row>
    <row r="68" spans="5:15" ht="12.75">
      <c r="E68" s="42">
        <f t="shared" si="18"/>
        <v>4</v>
      </c>
      <c r="F68" s="44">
        <f t="shared" si="18"/>
        <v>69</v>
      </c>
      <c r="G68" s="43" t="str">
        <f t="shared" si="19"/>
        <v>Michael O'Donnell</v>
      </c>
      <c r="H68" s="43" t="str">
        <f t="shared" si="20"/>
        <v>Bolton United Harriers</v>
      </c>
      <c r="I68" s="45">
        <f t="shared" si="21"/>
        <v>46.16</v>
      </c>
      <c r="J68" s="42">
        <f t="shared" si="22"/>
        <v>2</v>
      </c>
      <c r="K68" s="45">
        <f t="shared" si="23"/>
        <v>46.16</v>
      </c>
      <c r="L68" s="42">
        <f t="shared" si="24"/>
        <v>2</v>
      </c>
      <c r="M68" s="42">
        <f t="shared" si="25"/>
        <v>69</v>
      </c>
      <c r="N68" s="42">
        <f t="shared" si="26"/>
        <v>46.16</v>
      </c>
      <c r="O68" s="15">
        <f t="shared" si="27"/>
        <v>532</v>
      </c>
    </row>
    <row r="69" spans="5:15" ht="12.75">
      <c r="E69" s="42">
        <f t="shared" si="18"/>
        <v>5</v>
      </c>
      <c r="F69" s="44">
        <f t="shared" si="18"/>
        <v>75</v>
      </c>
      <c r="G69" s="43" t="str">
        <f t="shared" si="19"/>
        <v>Michael Sweeney</v>
      </c>
      <c r="H69" s="43" t="str">
        <f t="shared" si="20"/>
        <v>Liverpool Harriers</v>
      </c>
      <c r="I69" s="45">
        <f t="shared" si="21"/>
        <v>29.37</v>
      </c>
      <c r="J69" s="42">
        <f t="shared" si="22"/>
        <v>17</v>
      </c>
      <c r="K69" s="45">
        <f t="shared" si="23"/>
        <v>29.37</v>
      </c>
      <c r="L69" s="42">
        <f t="shared" si="24"/>
        <v>17</v>
      </c>
      <c r="M69" s="42">
        <f t="shared" si="25"/>
        <v>75</v>
      </c>
      <c r="N69" s="42">
        <f t="shared" si="26"/>
        <v>29.37</v>
      </c>
      <c r="O69" s="15">
        <f t="shared" si="27"/>
        <v>290</v>
      </c>
    </row>
    <row r="70" spans="5:15" ht="12.75">
      <c r="E70" s="42">
        <f t="shared" si="18"/>
        <v>6</v>
      </c>
      <c r="F70" s="44">
        <f t="shared" si="18"/>
        <v>62</v>
      </c>
      <c r="G70" s="43" t="str">
        <f t="shared" si="19"/>
        <v>Bradley Hall</v>
      </c>
      <c r="H70" s="43" t="str">
        <f t="shared" si="20"/>
        <v>Crawley AC</v>
      </c>
      <c r="I70" s="45">
        <f t="shared" si="21"/>
        <v>37.39</v>
      </c>
      <c r="J70" s="42">
        <f t="shared" si="22"/>
        <v>13</v>
      </c>
      <c r="K70" s="45">
        <f t="shared" si="23"/>
        <v>37.39</v>
      </c>
      <c r="L70" s="42">
        <f t="shared" si="24"/>
        <v>13</v>
      </c>
      <c r="M70" s="42">
        <f t="shared" si="25"/>
        <v>62</v>
      </c>
      <c r="N70" s="42">
        <f t="shared" si="26"/>
        <v>37.39</v>
      </c>
      <c r="O70" s="15">
        <f t="shared" si="27"/>
        <v>404</v>
      </c>
    </row>
    <row r="71" spans="5:15" ht="12.75">
      <c r="E71" s="42">
        <f t="shared" si="18"/>
        <v>7</v>
      </c>
      <c r="F71" s="44">
        <f t="shared" si="18"/>
        <v>0</v>
      </c>
      <c r="G71" s="43">
        <f t="shared" si="19"/>
      </c>
      <c r="H71" s="43">
        <f t="shared" si="20"/>
      </c>
      <c r="I71" s="45">
        <f t="shared" si="21"/>
        <v>0</v>
      </c>
      <c r="J71" s="42">
        <f t="shared" si="22"/>
      </c>
      <c r="K71" s="45">
        <f t="shared" si="23"/>
        <v>0</v>
      </c>
      <c r="L71" s="42">
        <f t="shared" si="24"/>
      </c>
      <c r="M71" s="42">
        <f t="shared" si="25"/>
        <v>0</v>
      </c>
      <c r="N71" s="42">
        <f t="shared" si="26"/>
        <v>0</v>
      </c>
      <c r="O71" s="15">
        <f t="shared" si="27"/>
        <v>0</v>
      </c>
    </row>
    <row r="72" spans="5:15" ht="12.75">
      <c r="E72" s="42">
        <f t="shared" si="18"/>
        <v>8</v>
      </c>
      <c r="F72" s="44">
        <f t="shared" si="18"/>
        <v>0</v>
      </c>
      <c r="G72" s="43">
        <f t="shared" si="19"/>
      </c>
      <c r="H72" s="43">
        <f t="shared" si="20"/>
      </c>
      <c r="I72" s="45">
        <f t="shared" si="21"/>
        <v>0</v>
      </c>
      <c r="J72" s="42">
        <f t="shared" si="22"/>
      </c>
      <c r="K72" s="45">
        <f t="shared" si="23"/>
        <v>0</v>
      </c>
      <c r="L72" s="42">
        <f t="shared" si="24"/>
      </c>
      <c r="M72" s="42">
        <f t="shared" si="25"/>
        <v>0</v>
      </c>
      <c r="N72" s="42">
        <f t="shared" si="26"/>
        <v>0</v>
      </c>
      <c r="O72" s="15">
        <f t="shared" si="27"/>
        <v>0</v>
      </c>
    </row>
    <row r="73" spans="5:15" ht="12.75">
      <c r="E73" s="42">
        <f t="shared" si="18"/>
        <v>9</v>
      </c>
      <c r="F73" s="44">
        <f t="shared" si="18"/>
        <v>0</v>
      </c>
      <c r="G73" s="43">
        <f t="shared" si="19"/>
      </c>
      <c r="H73" s="43">
        <f t="shared" si="20"/>
      </c>
      <c r="I73" s="45">
        <f t="shared" si="21"/>
        <v>0</v>
      </c>
      <c r="J73" s="42">
        <f t="shared" si="22"/>
      </c>
      <c r="K73" s="45">
        <f t="shared" si="23"/>
        <v>0</v>
      </c>
      <c r="L73" s="42">
        <f t="shared" si="24"/>
      </c>
      <c r="M73" s="42">
        <f t="shared" si="25"/>
        <v>0</v>
      </c>
      <c r="N73" s="42">
        <f t="shared" si="26"/>
        <v>0</v>
      </c>
      <c r="O73" s="15">
        <f t="shared" si="27"/>
        <v>0</v>
      </c>
    </row>
    <row r="74" spans="5:15" ht="12.75">
      <c r="E74" s="42">
        <f t="shared" si="18"/>
        <v>10</v>
      </c>
      <c r="F74" s="44">
        <f t="shared" si="18"/>
        <v>0</v>
      </c>
      <c r="G74" s="43">
        <f t="shared" si="19"/>
      </c>
      <c r="H74" s="43">
        <f t="shared" si="20"/>
      </c>
      <c r="I74" s="45">
        <f t="shared" si="21"/>
        <v>0</v>
      </c>
      <c r="J74" s="42">
        <f t="shared" si="22"/>
      </c>
      <c r="K74" s="45">
        <f t="shared" si="23"/>
        <v>0</v>
      </c>
      <c r="L74" s="42">
        <f t="shared" si="24"/>
      </c>
      <c r="M74" s="42">
        <f t="shared" si="25"/>
        <v>0</v>
      </c>
      <c r="N74" s="42">
        <f t="shared" si="26"/>
        <v>0</v>
      </c>
      <c r="O74" s="15">
        <f t="shared" si="27"/>
        <v>0</v>
      </c>
    </row>
    <row r="75" spans="5:15" ht="12.75">
      <c r="E75" s="42">
        <f t="shared" si="18"/>
        <v>11</v>
      </c>
      <c r="F75" s="44">
        <f t="shared" si="18"/>
        <v>0</v>
      </c>
      <c r="G75" s="43">
        <f t="shared" si="19"/>
      </c>
      <c r="H75" s="43">
        <f t="shared" si="20"/>
      </c>
      <c r="I75" s="45">
        <f t="shared" si="21"/>
        <v>0</v>
      </c>
      <c r="J75" s="42">
        <f t="shared" si="22"/>
      </c>
      <c r="K75" s="45">
        <f t="shared" si="23"/>
        <v>0</v>
      </c>
      <c r="L75" s="42">
        <f t="shared" si="24"/>
      </c>
      <c r="M75" s="42">
        <f t="shared" si="25"/>
        <v>0</v>
      </c>
      <c r="N75" s="42">
        <f t="shared" si="26"/>
        <v>0</v>
      </c>
      <c r="O75" s="15">
        <f t="shared" si="27"/>
        <v>0</v>
      </c>
    </row>
    <row r="76" spans="5:15" ht="12.75">
      <c r="E76" s="42">
        <f t="shared" si="18"/>
        <v>12</v>
      </c>
      <c r="F76" s="44">
        <f t="shared" si="18"/>
        <v>0</v>
      </c>
      <c r="G76" s="43">
        <f t="shared" si="19"/>
      </c>
      <c r="H76" s="43">
        <f t="shared" si="20"/>
      </c>
      <c r="I76" s="45">
        <f t="shared" si="21"/>
        <v>0</v>
      </c>
      <c r="J76" s="42">
        <f t="shared" si="22"/>
      </c>
      <c r="K76" s="45">
        <f t="shared" si="23"/>
        <v>0</v>
      </c>
      <c r="L76" s="42">
        <f t="shared" si="24"/>
      </c>
      <c r="M76" s="42">
        <f t="shared" si="25"/>
        <v>0</v>
      </c>
      <c r="N76" s="42">
        <f t="shared" si="26"/>
        <v>0</v>
      </c>
      <c r="O76" s="15">
        <f t="shared" si="27"/>
        <v>0</v>
      </c>
    </row>
    <row r="77" spans="5:15" ht="12.75">
      <c r="E77" s="42">
        <f t="shared" si="18"/>
        <v>13</v>
      </c>
      <c r="F77" s="44">
        <f t="shared" si="18"/>
        <v>0</v>
      </c>
      <c r="G77" s="43">
        <f t="shared" si="19"/>
      </c>
      <c r="H77" s="43">
        <f t="shared" si="20"/>
      </c>
      <c r="I77" s="45">
        <f t="shared" si="21"/>
        <v>0</v>
      </c>
      <c r="J77" s="42">
        <f t="shared" si="22"/>
      </c>
      <c r="K77" s="45">
        <f t="shared" si="23"/>
        <v>0</v>
      </c>
      <c r="L77" s="42">
        <f t="shared" si="24"/>
      </c>
      <c r="M77" s="42">
        <f t="shared" si="25"/>
        <v>0</v>
      </c>
      <c r="N77" s="42">
        <f t="shared" si="26"/>
        <v>0</v>
      </c>
      <c r="O77" s="15">
        <f t="shared" si="27"/>
        <v>0</v>
      </c>
    </row>
    <row r="78" spans="5:15" ht="12.75">
      <c r="E78" s="42">
        <f t="shared" si="18"/>
        <v>14</v>
      </c>
      <c r="F78" s="44">
        <f t="shared" si="18"/>
        <v>0</v>
      </c>
      <c r="G78" s="43">
        <f t="shared" si="19"/>
      </c>
      <c r="H78" s="43">
        <f t="shared" si="20"/>
      </c>
      <c r="I78" s="45">
        <f t="shared" si="21"/>
        <v>0</v>
      </c>
      <c r="J78" s="42">
        <f t="shared" si="22"/>
      </c>
      <c r="K78" s="45">
        <f t="shared" si="23"/>
        <v>0</v>
      </c>
      <c r="L78" s="42">
        <f t="shared" si="24"/>
      </c>
      <c r="M78" s="42">
        <f t="shared" si="25"/>
        <v>0</v>
      </c>
      <c r="N78" s="42">
        <f t="shared" si="26"/>
        <v>0</v>
      </c>
      <c r="O78" s="15">
        <f t="shared" si="27"/>
        <v>0</v>
      </c>
    </row>
    <row r="79" spans="5:15" ht="12.75">
      <c r="E79" s="42">
        <f t="shared" si="18"/>
        <v>15</v>
      </c>
      <c r="F79" s="44">
        <f t="shared" si="18"/>
        <v>0</v>
      </c>
      <c r="G79" s="43">
        <f t="shared" si="19"/>
      </c>
      <c r="H79" s="43">
        <f t="shared" si="20"/>
      </c>
      <c r="I79" s="45">
        <f t="shared" si="21"/>
        <v>0</v>
      </c>
      <c r="J79" s="42">
        <f t="shared" si="22"/>
      </c>
      <c r="K79" s="45">
        <f t="shared" si="23"/>
        <v>0</v>
      </c>
      <c r="L79" s="42">
        <f t="shared" si="24"/>
      </c>
      <c r="M79" s="42">
        <f t="shared" si="25"/>
        <v>0</v>
      </c>
      <c r="N79" s="42">
        <f t="shared" si="26"/>
        <v>0</v>
      </c>
      <c r="O79" s="15">
        <f t="shared" si="27"/>
        <v>0</v>
      </c>
    </row>
    <row r="80" spans="5:15" ht="12.75">
      <c r="E80" s="42">
        <f t="shared" si="18"/>
        <v>16</v>
      </c>
      <c r="F80" s="44">
        <f t="shared" si="18"/>
        <v>0</v>
      </c>
      <c r="G80" s="43">
        <f t="shared" si="19"/>
      </c>
      <c r="H80" s="43">
        <f t="shared" si="20"/>
      </c>
      <c r="I80" s="45">
        <f t="shared" si="21"/>
        <v>0</v>
      </c>
      <c r="J80" s="42">
        <f t="shared" si="22"/>
      </c>
      <c r="K80" s="45">
        <f t="shared" si="23"/>
        <v>0</v>
      </c>
      <c r="L80" s="42">
        <f t="shared" si="24"/>
      </c>
      <c r="M80" s="42">
        <f t="shared" si="25"/>
        <v>0</v>
      </c>
      <c r="N80" s="42">
        <f t="shared" si="26"/>
        <v>0</v>
      </c>
      <c r="O80" s="15">
        <f t="shared" si="27"/>
        <v>0</v>
      </c>
    </row>
    <row r="81" spans="5:15" ht="12.75">
      <c r="E81" s="42">
        <f t="shared" si="18"/>
        <v>17</v>
      </c>
      <c r="F81" s="44">
        <f t="shared" si="18"/>
        <v>0</v>
      </c>
      <c r="G81" s="43">
        <f t="shared" si="19"/>
      </c>
      <c r="H81" s="43">
        <f t="shared" si="20"/>
      </c>
      <c r="I81" s="45">
        <f t="shared" si="21"/>
        <v>0</v>
      </c>
      <c r="J81" s="42">
        <f t="shared" si="22"/>
      </c>
      <c r="K81" s="45">
        <f t="shared" si="23"/>
        <v>0</v>
      </c>
      <c r="L81" s="42">
        <f t="shared" si="24"/>
      </c>
      <c r="M81" s="42">
        <f t="shared" si="25"/>
        <v>0</v>
      </c>
      <c r="N81" s="42">
        <f t="shared" si="26"/>
        <v>0</v>
      </c>
      <c r="O81" s="15">
        <f t="shared" si="27"/>
        <v>0</v>
      </c>
    </row>
    <row r="82" spans="5:15" ht="12.75">
      <c r="E82" s="42">
        <f t="shared" si="18"/>
        <v>18</v>
      </c>
      <c r="F82" s="44">
        <f t="shared" si="18"/>
        <v>0</v>
      </c>
      <c r="G82" s="43">
        <f t="shared" si="19"/>
      </c>
      <c r="H82" s="43">
        <f t="shared" si="20"/>
      </c>
      <c r="I82" s="45">
        <f t="shared" si="21"/>
        <v>0</v>
      </c>
      <c r="J82" s="42">
        <f t="shared" si="22"/>
      </c>
      <c r="K82" s="45">
        <f t="shared" si="23"/>
        <v>0</v>
      </c>
      <c r="L82" s="42">
        <f t="shared" si="24"/>
      </c>
      <c r="M82" s="42">
        <f t="shared" si="25"/>
        <v>0</v>
      </c>
      <c r="N82" s="42">
        <f t="shared" si="26"/>
        <v>0</v>
      </c>
      <c r="O82" s="15">
        <f t="shared" si="27"/>
        <v>0</v>
      </c>
    </row>
    <row r="83" spans="5:15" ht="12.75">
      <c r="E83" s="42">
        <f t="shared" si="18"/>
        <v>19</v>
      </c>
      <c r="F83" s="44">
        <f t="shared" si="18"/>
        <v>0</v>
      </c>
      <c r="G83" s="43">
        <f t="shared" si="19"/>
      </c>
      <c r="H83" s="43">
        <f t="shared" si="20"/>
      </c>
      <c r="I83" s="45">
        <f t="shared" si="21"/>
        <v>0</v>
      </c>
      <c r="J83" s="42">
        <f t="shared" si="22"/>
      </c>
      <c r="K83" s="45">
        <f t="shared" si="23"/>
        <v>0</v>
      </c>
      <c r="L83" s="42">
        <f t="shared" si="24"/>
      </c>
      <c r="M83" s="42">
        <f t="shared" si="25"/>
        <v>0</v>
      </c>
      <c r="N83" s="42">
        <f t="shared" si="26"/>
        <v>0</v>
      </c>
      <c r="O83" s="15">
        <f t="shared" si="27"/>
        <v>0</v>
      </c>
    </row>
    <row r="84" spans="5:15" ht="12.75">
      <c r="E84" s="42">
        <f t="shared" si="18"/>
        <v>20</v>
      </c>
      <c r="F84" s="44">
        <f t="shared" si="18"/>
        <v>0</v>
      </c>
      <c r="G84" s="43">
        <f t="shared" si="19"/>
      </c>
      <c r="H84" s="43">
        <f t="shared" si="20"/>
      </c>
      <c r="I84" s="45">
        <f t="shared" si="21"/>
        <v>0</v>
      </c>
      <c r="J84" s="42">
        <f t="shared" si="22"/>
      </c>
      <c r="K84" s="45">
        <f t="shared" si="23"/>
        <v>0</v>
      </c>
      <c r="L84" s="42">
        <f t="shared" si="24"/>
      </c>
      <c r="M84" s="42">
        <f t="shared" si="25"/>
        <v>0</v>
      </c>
      <c r="N84" s="42">
        <f t="shared" si="26"/>
        <v>0</v>
      </c>
      <c r="O84" s="15">
        <f t="shared" si="27"/>
        <v>0</v>
      </c>
    </row>
    <row r="85" spans="5:15" ht="12.75">
      <c r="E85" s="42">
        <f t="shared" si="18"/>
        <v>21</v>
      </c>
      <c r="F85" s="44">
        <f t="shared" si="18"/>
        <v>0</v>
      </c>
      <c r="G85" s="43">
        <f t="shared" si="19"/>
      </c>
      <c r="H85" s="43">
        <f t="shared" si="20"/>
      </c>
      <c r="I85" s="45">
        <f t="shared" si="21"/>
        <v>0</v>
      </c>
      <c r="J85" s="42">
        <f t="shared" si="22"/>
      </c>
      <c r="K85" s="45">
        <f t="shared" si="23"/>
        <v>0</v>
      </c>
      <c r="L85" s="42">
        <f t="shared" si="24"/>
      </c>
      <c r="M85" s="42">
        <f t="shared" si="25"/>
        <v>0</v>
      </c>
      <c r="N85" s="42">
        <f t="shared" si="26"/>
        <v>0</v>
      </c>
      <c r="O85" s="15">
        <f t="shared" si="27"/>
        <v>0</v>
      </c>
    </row>
    <row r="86" spans="5:15" ht="12.75">
      <c r="E86" s="42">
        <f t="shared" si="18"/>
        <v>22</v>
      </c>
      <c r="F86" s="44">
        <f t="shared" si="18"/>
        <v>0</v>
      </c>
      <c r="G86" s="43">
        <f t="shared" si="19"/>
      </c>
      <c r="H86" s="43">
        <f t="shared" si="20"/>
      </c>
      <c r="I86" s="45">
        <f t="shared" si="21"/>
        <v>0</v>
      </c>
      <c r="J86" s="42">
        <f t="shared" si="22"/>
      </c>
      <c r="K86" s="45">
        <f t="shared" si="23"/>
        <v>0</v>
      </c>
      <c r="L86" s="42">
        <f t="shared" si="24"/>
      </c>
      <c r="M86" s="42">
        <f t="shared" si="25"/>
        <v>0</v>
      </c>
      <c r="N86" s="42">
        <f t="shared" si="26"/>
        <v>0</v>
      </c>
      <c r="O86" s="15">
        <f t="shared" si="27"/>
        <v>0</v>
      </c>
    </row>
    <row r="87" spans="5:15" ht="12.75">
      <c r="E87" s="42">
        <f t="shared" si="18"/>
        <v>23</v>
      </c>
      <c r="F87" s="44">
        <f t="shared" si="18"/>
        <v>0</v>
      </c>
      <c r="G87" s="43">
        <f t="shared" si="19"/>
      </c>
      <c r="H87" s="43">
        <f t="shared" si="20"/>
      </c>
      <c r="I87" s="45">
        <f t="shared" si="21"/>
        <v>0</v>
      </c>
      <c r="J87" s="42">
        <f t="shared" si="22"/>
      </c>
      <c r="K87" s="45">
        <f t="shared" si="23"/>
        <v>0</v>
      </c>
      <c r="L87" s="42">
        <f t="shared" si="24"/>
      </c>
      <c r="M87" s="42">
        <f t="shared" si="25"/>
        <v>0</v>
      </c>
      <c r="N87" s="42">
        <f t="shared" si="26"/>
        <v>0</v>
      </c>
      <c r="O87" s="15">
        <f t="shared" si="27"/>
        <v>0</v>
      </c>
    </row>
    <row r="88" spans="5:15" ht="12.75">
      <c r="E88" s="42">
        <f t="shared" si="18"/>
        <v>24</v>
      </c>
      <c r="F88" s="44">
        <f t="shared" si="18"/>
        <v>0</v>
      </c>
      <c r="G88" s="43">
        <f t="shared" si="19"/>
      </c>
      <c r="H88" s="43">
        <f t="shared" si="20"/>
      </c>
      <c r="I88" s="45">
        <f t="shared" si="21"/>
        <v>0</v>
      </c>
      <c r="J88" s="42">
        <f t="shared" si="22"/>
      </c>
      <c r="K88" s="45">
        <f t="shared" si="23"/>
        <v>0</v>
      </c>
      <c r="L88" s="42">
        <f t="shared" si="24"/>
      </c>
      <c r="M88" s="42">
        <f t="shared" si="25"/>
        <v>0</v>
      </c>
      <c r="N88" s="42">
        <f t="shared" si="26"/>
        <v>0</v>
      </c>
      <c r="O88" s="15">
        <f t="shared" si="27"/>
        <v>0</v>
      </c>
    </row>
    <row r="89" spans="5:15" ht="12.75">
      <c r="E89" s="42">
        <f t="shared" si="18"/>
        <v>25</v>
      </c>
      <c r="F89" s="44">
        <f t="shared" si="18"/>
        <v>0</v>
      </c>
      <c r="G89" s="43">
        <f t="shared" si="19"/>
      </c>
      <c r="H89" s="43">
        <f t="shared" si="20"/>
      </c>
      <c r="I89" s="45">
        <f t="shared" si="21"/>
        <v>0</v>
      </c>
      <c r="J89" s="42">
        <f t="shared" si="22"/>
      </c>
      <c r="K89" s="45">
        <f t="shared" si="23"/>
        <v>0</v>
      </c>
      <c r="L89" s="42">
        <f t="shared" si="24"/>
      </c>
      <c r="M89" s="42">
        <f t="shared" si="25"/>
        <v>0</v>
      </c>
      <c r="N89" s="42">
        <f t="shared" si="26"/>
        <v>0</v>
      </c>
      <c r="O89" s="15">
        <f t="shared" si="27"/>
        <v>0</v>
      </c>
    </row>
    <row r="90" spans="5:15" ht="12.75">
      <c r="E90" s="42">
        <f t="shared" si="18"/>
        <v>26</v>
      </c>
      <c r="F90" s="44">
        <f t="shared" si="18"/>
        <v>0</v>
      </c>
      <c r="G90" s="43">
        <f t="shared" si="19"/>
      </c>
      <c r="H90" s="43">
        <f t="shared" si="20"/>
      </c>
      <c r="I90" s="45">
        <f t="shared" si="21"/>
        <v>0</v>
      </c>
      <c r="J90" s="42">
        <f t="shared" si="22"/>
      </c>
      <c r="K90" s="45">
        <f t="shared" si="23"/>
        <v>0</v>
      </c>
      <c r="L90" s="42">
        <f t="shared" si="24"/>
      </c>
      <c r="M90" s="42">
        <f t="shared" si="25"/>
        <v>0</v>
      </c>
      <c r="N90" s="42">
        <f t="shared" si="26"/>
        <v>0</v>
      </c>
      <c r="O90" s="15">
        <f t="shared" si="27"/>
        <v>0</v>
      </c>
    </row>
    <row r="91" spans="5:15" ht="12.75">
      <c r="E91" s="42">
        <f aca="true" t="shared" si="28" ref="E91:F116">E37</f>
        <v>1</v>
      </c>
      <c r="F91" s="44">
        <f t="shared" si="28"/>
        <v>71</v>
      </c>
      <c r="G91" s="43" t="str">
        <f t="shared" si="19"/>
        <v>Sebastian Rodger</v>
      </c>
      <c r="H91" s="43" t="str">
        <f t="shared" si="20"/>
        <v>Eastbourne</v>
      </c>
      <c r="I91" s="45">
        <f aca="true" t="shared" si="29" ref="I91:I116">O37</f>
        <v>42.45</v>
      </c>
      <c r="J91" s="42">
        <f t="shared" si="22"/>
        <v>8</v>
      </c>
      <c r="K91" s="45">
        <f aca="true" t="shared" si="30" ref="K91:K116">X37</f>
        <v>42.45</v>
      </c>
      <c r="L91" s="42">
        <f t="shared" si="24"/>
        <v>8</v>
      </c>
      <c r="M91" s="42">
        <f t="shared" si="25"/>
        <v>71</v>
      </c>
      <c r="N91" s="42">
        <f t="shared" si="26"/>
        <v>42.45</v>
      </c>
      <c r="O91" s="15">
        <f t="shared" si="27"/>
        <v>478</v>
      </c>
    </row>
    <row r="92" spans="5:15" ht="12.75">
      <c r="E92" s="42">
        <f t="shared" si="28"/>
        <v>2</v>
      </c>
      <c r="F92" s="44">
        <f t="shared" si="28"/>
        <v>58</v>
      </c>
      <c r="G92" s="43" t="str">
        <f t="shared" si="19"/>
        <v>Adam Edgar</v>
      </c>
      <c r="H92" s="43" t="str">
        <f t="shared" si="20"/>
        <v>Macclesfield</v>
      </c>
      <c r="I92" s="45">
        <f t="shared" si="29"/>
        <v>32.67</v>
      </c>
      <c r="J92" s="42">
        <f t="shared" si="22"/>
        <v>16</v>
      </c>
      <c r="K92" s="45">
        <f t="shared" si="30"/>
        <v>32.67</v>
      </c>
      <c r="L92" s="42">
        <f t="shared" si="24"/>
        <v>16</v>
      </c>
      <c r="M92" s="42">
        <f t="shared" si="25"/>
        <v>58</v>
      </c>
      <c r="N92" s="42">
        <f t="shared" si="26"/>
        <v>32.67</v>
      </c>
      <c r="O92" s="15">
        <f t="shared" si="27"/>
        <v>337</v>
      </c>
    </row>
    <row r="93" spans="5:15" ht="12.75">
      <c r="E93" s="42">
        <f t="shared" si="28"/>
        <v>3</v>
      </c>
      <c r="F93" s="44">
        <f t="shared" si="28"/>
        <v>77</v>
      </c>
      <c r="G93" s="43" t="str">
        <f t="shared" si="19"/>
        <v>Matthew Wright</v>
      </c>
      <c r="H93" s="43" t="str">
        <f t="shared" si="20"/>
        <v>Kendal</v>
      </c>
      <c r="I93" s="45">
        <f t="shared" si="29"/>
        <v>39.79</v>
      </c>
      <c r="J93" s="42">
        <f t="shared" si="22"/>
        <v>10</v>
      </c>
      <c r="K93" s="45">
        <f t="shared" si="30"/>
        <v>39.79</v>
      </c>
      <c r="L93" s="42">
        <f t="shared" si="24"/>
        <v>10</v>
      </c>
      <c r="M93" s="42">
        <f t="shared" si="25"/>
        <v>77</v>
      </c>
      <c r="N93" s="42">
        <f t="shared" si="26"/>
        <v>39.79</v>
      </c>
      <c r="O93" s="15">
        <f t="shared" si="27"/>
        <v>439</v>
      </c>
    </row>
    <row r="94" spans="5:15" ht="12.75">
      <c r="E94" s="42">
        <f t="shared" si="28"/>
        <v>4</v>
      </c>
      <c r="F94" s="44">
        <f t="shared" si="28"/>
        <v>57</v>
      </c>
      <c r="G94" s="43" t="str">
        <f t="shared" si="19"/>
        <v>David Dempsey</v>
      </c>
      <c r="H94" s="43" t="str">
        <f t="shared" si="20"/>
        <v>Longwood Harriers</v>
      </c>
      <c r="I94" s="45">
        <f t="shared" si="29"/>
        <v>36.7</v>
      </c>
      <c r="J94" s="42">
        <f t="shared" si="22"/>
        <v>15</v>
      </c>
      <c r="K94" s="45">
        <f t="shared" si="30"/>
        <v>36.7</v>
      </c>
      <c r="L94" s="42">
        <f t="shared" si="24"/>
        <v>15</v>
      </c>
      <c r="M94" s="42">
        <f t="shared" si="25"/>
        <v>57</v>
      </c>
      <c r="N94" s="42">
        <f t="shared" si="26"/>
        <v>36.7</v>
      </c>
      <c r="O94" s="15">
        <f t="shared" si="27"/>
        <v>395</v>
      </c>
    </row>
    <row r="95" spans="5:15" ht="12.75">
      <c r="E95" s="42">
        <f t="shared" si="28"/>
        <v>5</v>
      </c>
      <c r="F95" s="44">
        <f t="shared" si="28"/>
        <v>66</v>
      </c>
      <c r="G95" s="43" t="str">
        <f t="shared" si="19"/>
        <v>Shaun Leigh</v>
      </c>
      <c r="H95" s="43" t="str">
        <f t="shared" si="20"/>
        <v>Brighton &amp; Hove AC</v>
      </c>
      <c r="I95" s="45">
        <f t="shared" si="29"/>
        <v>47.09</v>
      </c>
      <c r="J95" s="42">
        <f t="shared" si="22"/>
        <v>1</v>
      </c>
      <c r="K95" s="45">
        <f t="shared" si="30"/>
        <v>47.09</v>
      </c>
      <c r="L95" s="42">
        <f t="shared" si="24"/>
        <v>1</v>
      </c>
      <c r="M95" s="42">
        <f t="shared" si="25"/>
        <v>66</v>
      </c>
      <c r="N95" s="42">
        <f t="shared" si="26"/>
        <v>47.09</v>
      </c>
      <c r="O95" s="15">
        <f t="shared" si="27"/>
        <v>546</v>
      </c>
    </row>
    <row r="96" spans="5:15" ht="12.75">
      <c r="E96" s="42">
        <f t="shared" si="28"/>
        <v>6</v>
      </c>
      <c r="F96" s="44">
        <f t="shared" si="28"/>
        <v>68</v>
      </c>
      <c r="G96" s="43" t="str">
        <f t="shared" si="19"/>
        <v>Jack Mcshane</v>
      </c>
      <c r="H96" s="43" t="str">
        <f t="shared" si="20"/>
        <v>Corby A.C</v>
      </c>
      <c r="I96" s="45">
        <f t="shared" si="29"/>
        <v>45.58</v>
      </c>
      <c r="J96" s="42">
        <f t="shared" si="22"/>
        <v>3</v>
      </c>
      <c r="K96" s="45">
        <f t="shared" si="30"/>
        <v>45.58</v>
      </c>
      <c r="L96" s="42">
        <f t="shared" si="24"/>
        <v>3</v>
      </c>
      <c r="M96" s="42">
        <f t="shared" si="25"/>
        <v>68</v>
      </c>
      <c r="N96" s="42">
        <f t="shared" si="26"/>
        <v>45.58</v>
      </c>
      <c r="O96" s="15">
        <f t="shared" si="27"/>
        <v>523</v>
      </c>
    </row>
    <row r="97" spans="5:15" ht="12.75">
      <c r="E97" s="42">
        <f t="shared" si="28"/>
        <v>7</v>
      </c>
      <c r="F97" s="44">
        <f t="shared" si="28"/>
        <v>0</v>
      </c>
      <c r="G97" s="43">
        <f aca="true" t="shared" si="31" ref="G97:G116">IF(OR(F97=0,F97="",F97=" ",ISERROR(VLOOKUP(F97,athletes,2,FALSE))=TRUE),"",CONCATENATE(VLOOKUP(F97,athletes,2,FALSE)," ",VLOOKUP(F97,athletes,3,FALSE)))</f>
      </c>
      <c r="H97" s="43">
        <f aca="true" t="shared" si="32" ref="H97:H116">IF(OR(F97=0,F97="",F97=" ",ISERROR(VLOOKUP(F97,athletes,2,FALSE))=TRUE),"",VLOOKUP(F97,athletes,4,FALSE))</f>
      </c>
      <c r="I97" s="45">
        <f t="shared" si="29"/>
        <v>0</v>
      </c>
      <c r="J97" s="42">
        <f aca="true" t="shared" si="33" ref="J97:J116">IF(OR(I97=0,I97="",I97="DNS"),"",RANK(I97,$I$65:$I$116))</f>
      </c>
      <c r="K97" s="45">
        <f t="shared" si="30"/>
        <v>0</v>
      </c>
      <c r="L97" s="42">
        <f aca="true" t="shared" si="34" ref="L97:L116">IF(OR(K97=0,K97="",K97="DNS"),"",RANK(K97,$K$65:$K$116))</f>
      </c>
      <c r="M97" s="42">
        <f aca="true" t="shared" si="35" ref="M97:M116">F97</f>
        <v>0</v>
      </c>
      <c r="N97" s="42">
        <f aca="true" t="shared" si="36" ref="N97:N116">K97</f>
        <v>0</v>
      </c>
      <c r="O97" s="15">
        <f t="shared" si="27"/>
        <v>0</v>
      </c>
    </row>
    <row r="98" spans="5:15" ht="12.75">
      <c r="E98" s="42">
        <f t="shared" si="28"/>
        <v>8</v>
      </c>
      <c r="F98" s="44">
        <f t="shared" si="28"/>
        <v>0</v>
      </c>
      <c r="G98" s="43">
        <f t="shared" si="31"/>
      </c>
      <c r="H98" s="43">
        <f t="shared" si="32"/>
      </c>
      <c r="I98" s="45">
        <f t="shared" si="29"/>
        <v>0</v>
      </c>
      <c r="J98" s="42">
        <f t="shared" si="33"/>
      </c>
      <c r="K98" s="45">
        <f t="shared" si="30"/>
        <v>0</v>
      </c>
      <c r="L98" s="42">
        <f t="shared" si="34"/>
      </c>
      <c r="M98" s="42">
        <f t="shared" si="35"/>
        <v>0</v>
      </c>
      <c r="N98" s="42">
        <f t="shared" si="36"/>
        <v>0</v>
      </c>
      <c r="O98" s="15">
        <f t="shared" si="27"/>
        <v>0</v>
      </c>
    </row>
    <row r="99" spans="5:15" ht="12.75">
      <c r="E99" s="42">
        <f t="shared" si="28"/>
        <v>9</v>
      </c>
      <c r="F99" s="44">
        <f t="shared" si="28"/>
        <v>0</v>
      </c>
      <c r="G99" s="43">
        <f t="shared" si="31"/>
      </c>
      <c r="H99" s="43">
        <f t="shared" si="32"/>
      </c>
      <c r="I99" s="45">
        <f t="shared" si="29"/>
        <v>0</v>
      </c>
      <c r="J99" s="42">
        <f t="shared" si="33"/>
      </c>
      <c r="K99" s="45">
        <f t="shared" si="30"/>
        <v>0</v>
      </c>
      <c r="L99" s="42">
        <f t="shared" si="34"/>
      </c>
      <c r="M99" s="42">
        <f t="shared" si="35"/>
        <v>0</v>
      </c>
      <c r="N99" s="42">
        <f t="shared" si="36"/>
        <v>0</v>
      </c>
      <c r="O99" s="15">
        <f t="shared" si="27"/>
        <v>0</v>
      </c>
    </row>
    <row r="100" spans="5:15" ht="12.75">
      <c r="E100" s="42">
        <f t="shared" si="28"/>
        <v>10</v>
      </c>
      <c r="F100" s="44">
        <f t="shared" si="28"/>
        <v>55</v>
      </c>
      <c r="G100" s="43" t="str">
        <f t="shared" si="31"/>
        <v>Jack Andrew</v>
      </c>
      <c r="H100" s="43" t="str">
        <f t="shared" si="32"/>
        <v>Macclesfield Harriers</v>
      </c>
      <c r="I100" s="45">
        <f t="shared" si="29"/>
        <v>38.74</v>
      </c>
      <c r="J100" s="42">
        <f t="shared" si="33"/>
        <v>11</v>
      </c>
      <c r="K100" s="45">
        <f t="shared" si="30"/>
        <v>38.74</v>
      </c>
      <c r="L100" s="42">
        <f t="shared" si="34"/>
        <v>11</v>
      </c>
      <c r="M100" s="42">
        <f t="shared" si="35"/>
        <v>55</v>
      </c>
      <c r="N100" s="42">
        <f t="shared" si="36"/>
        <v>38.74</v>
      </c>
      <c r="O100" s="15">
        <f t="shared" si="27"/>
        <v>424</v>
      </c>
    </row>
    <row r="101" spans="5:15" ht="12.75">
      <c r="E101" s="42">
        <f t="shared" si="28"/>
        <v>11</v>
      </c>
      <c r="F101" s="44">
        <f t="shared" si="28"/>
        <v>70</v>
      </c>
      <c r="G101" s="43" t="str">
        <f t="shared" si="31"/>
        <v>Andrew Robinson</v>
      </c>
      <c r="H101" s="43" t="str">
        <f t="shared" si="32"/>
        <v>Preston Harriers</v>
      </c>
      <c r="I101" s="45">
        <f t="shared" si="29"/>
        <v>37.23</v>
      </c>
      <c r="J101" s="42">
        <f t="shared" si="33"/>
        <v>14</v>
      </c>
      <c r="K101" s="45">
        <f t="shared" si="30"/>
        <v>37.23</v>
      </c>
      <c r="L101" s="42">
        <f t="shared" si="34"/>
        <v>14</v>
      </c>
      <c r="M101" s="42">
        <f t="shared" si="35"/>
        <v>70</v>
      </c>
      <c r="N101" s="42">
        <f t="shared" si="36"/>
        <v>37.23</v>
      </c>
      <c r="O101" s="15">
        <f t="shared" si="27"/>
        <v>402</v>
      </c>
    </row>
    <row r="102" spans="5:15" ht="12.75">
      <c r="E102" s="42">
        <f t="shared" si="28"/>
        <v>12</v>
      </c>
      <c r="F102" s="44">
        <f t="shared" si="28"/>
        <v>65</v>
      </c>
      <c r="G102" s="43" t="str">
        <f t="shared" si="31"/>
        <v>Will Lambourne</v>
      </c>
      <c r="H102" s="43" t="str">
        <f t="shared" si="32"/>
        <v>Milton Keynes</v>
      </c>
      <c r="I102" s="45">
        <f t="shared" si="29"/>
        <v>45.42</v>
      </c>
      <c r="J102" s="42">
        <f t="shared" si="33"/>
        <v>4</v>
      </c>
      <c r="K102" s="45">
        <f t="shared" si="30"/>
        <v>45.42</v>
      </c>
      <c r="L102" s="42">
        <f t="shared" si="34"/>
        <v>4</v>
      </c>
      <c r="M102" s="42">
        <f t="shared" si="35"/>
        <v>65</v>
      </c>
      <c r="N102" s="42">
        <f t="shared" si="36"/>
        <v>45.42</v>
      </c>
      <c r="O102" s="15">
        <f t="shared" si="27"/>
        <v>521</v>
      </c>
    </row>
    <row r="103" spans="5:15" ht="12.75">
      <c r="E103" s="42">
        <f t="shared" si="28"/>
        <v>13</v>
      </c>
      <c r="F103" s="44">
        <f t="shared" si="28"/>
        <v>59</v>
      </c>
      <c r="G103" s="43" t="str">
        <f t="shared" si="31"/>
        <v>Daniel Gardiner</v>
      </c>
      <c r="H103" s="43" t="str">
        <f t="shared" si="32"/>
        <v>Leeds City</v>
      </c>
      <c r="I103" s="45">
        <f t="shared" si="29"/>
        <v>43.39</v>
      </c>
      <c r="J103" s="42">
        <f t="shared" si="33"/>
        <v>7</v>
      </c>
      <c r="K103" s="45">
        <f t="shared" si="30"/>
        <v>43.39</v>
      </c>
      <c r="L103" s="42">
        <f t="shared" si="34"/>
        <v>7</v>
      </c>
      <c r="M103" s="42">
        <f t="shared" si="35"/>
        <v>59</v>
      </c>
      <c r="N103" s="42">
        <f t="shared" si="36"/>
        <v>43.39</v>
      </c>
      <c r="O103" s="15">
        <f t="shared" si="27"/>
        <v>491</v>
      </c>
    </row>
    <row r="104" spans="5:15" ht="12.75">
      <c r="E104" s="42">
        <f t="shared" si="28"/>
        <v>14</v>
      </c>
      <c r="F104" s="44">
        <f t="shared" si="28"/>
        <v>60</v>
      </c>
      <c r="G104" s="43" t="str">
        <f t="shared" si="31"/>
        <v>Ben Gregory</v>
      </c>
      <c r="H104" s="43" t="str">
        <f t="shared" si="32"/>
        <v>Vale Of Aylesbury AC</v>
      </c>
      <c r="I104" s="45">
        <f t="shared" si="29"/>
        <v>45.2</v>
      </c>
      <c r="J104" s="42">
        <f t="shared" si="33"/>
        <v>5</v>
      </c>
      <c r="K104" s="45">
        <f t="shared" si="30"/>
        <v>45.2</v>
      </c>
      <c r="L104" s="42">
        <f t="shared" si="34"/>
        <v>5</v>
      </c>
      <c r="M104" s="42">
        <f t="shared" si="35"/>
        <v>60</v>
      </c>
      <c r="N104" s="42">
        <f t="shared" si="36"/>
        <v>45.2</v>
      </c>
      <c r="O104" s="15">
        <f t="shared" si="27"/>
        <v>518</v>
      </c>
    </row>
    <row r="105" spans="5:15" ht="12.75">
      <c r="E105" s="42">
        <f t="shared" si="28"/>
        <v>15</v>
      </c>
      <c r="F105" s="44">
        <f t="shared" si="28"/>
        <v>0</v>
      </c>
      <c r="G105" s="43">
        <f t="shared" si="31"/>
      </c>
      <c r="H105" s="43">
        <f t="shared" si="32"/>
      </c>
      <c r="I105" s="45">
        <f t="shared" si="29"/>
        <v>0</v>
      </c>
      <c r="J105" s="42">
        <f t="shared" si="33"/>
      </c>
      <c r="K105" s="45">
        <f t="shared" si="30"/>
        <v>0</v>
      </c>
      <c r="L105" s="42">
        <f t="shared" si="34"/>
      </c>
      <c r="M105" s="42">
        <f t="shared" si="35"/>
        <v>0</v>
      </c>
      <c r="N105" s="42">
        <f t="shared" si="36"/>
        <v>0</v>
      </c>
      <c r="O105" s="15">
        <f t="shared" si="27"/>
        <v>0</v>
      </c>
    </row>
    <row r="106" spans="5:15" ht="12.75">
      <c r="E106" s="42">
        <f t="shared" si="28"/>
        <v>16</v>
      </c>
      <c r="F106" s="44">
        <f t="shared" si="28"/>
        <v>0</v>
      </c>
      <c r="G106" s="43">
        <f t="shared" si="31"/>
      </c>
      <c r="H106" s="43">
        <f t="shared" si="32"/>
      </c>
      <c r="I106" s="45">
        <f t="shared" si="29"/>
        <v>0</v>
      </c>
      <c r="J106" s="42">
        <f t="shared" si="33"/>
      </c>
      <c r="K106" s="45">
        <f t="shared" si="30"/>
        <v>0</v>
      </c>
      <c r="L106" s="42">
        <f t="shared" si="34"/>
      </c>
      <c r="M106" s="42">
        <f t="shared" si="35"/>
        <v>0</v>
      </c>
      <c r="N106" s="42">
        <f t="shared" si="36"/>
        <v>0</v>
      </c>
      <c r="O106" s="15">
        <f t="shared" si="27"/>
        <v>0</v>
      </c>
    </row>
    <row r="107" spans="5:15" ht="12.75">
      <c r="E107" s="42">
        <f t="shared" si="28"/>
        <v>17</v>
      </c>
      <c r="F107" s="44">
        <f t="shared" si="28"/>
        <v>0</v>
      </c>
      <c r="G107" s="43">
        <f t="shared" si="31"/>
      </c>
      <c r="H107" s="43">
        <f t="shared" si="32"/>
      </c>
      <c r="I107" s="45">
        <f t="shared" si="29"/>
        <v>0</v>
      </c>
      <c r="J107" s="42">
        <f t="shared" si="33"/>
      </c>
      <c r="K107" s="45">
        <f t="shared" si="30"/>
        <v>0</v>
      </c>
      <c r="L107" s="42">
        <f t="shared" si="34"/>
      </c>
      <c r="M107" s="42">
        <f t="shared" si="35"/>
        <v>0</v>
      </c>
      <c r="N107" s="42">
        <f t="shared" si="36"/>
        <v>0</v>
      </c>
      <c r="O107" s="15">
        <f t="shared" si="27"/>
        <v>0</v>
      </c>
    </row>
    <row r="108" spans="5:15" ht="12.75">
      <c r="E108" s="42">
        <f t="shared" si="28"/>
        <v>18</v>
      </c>
      <c r="F108" s="44">
        <f t="shared" si="28"/>
        <v>0</v>
      </c>
      <c r="G108" s="43">
        <f t="shared" si="31"/>
      </c>
      <c r="H108" s="43">
        <f t="shared" si="32"/>
      </c>
      <c r="I108" s="45">
        <f t="shared" si="29"/>
        <v>0</v>
      </c>
      <c r="J108" s="42">
        <f t="shared" si="33"/>
      </c>
      <c r="K108" s="45">
        <f t="shared" si="30"/>
        <v>0</v>
      </c>
      <c r="L108" s="42">
        <f t="shared" si="34"/>
      </c>
      <c r="M108" s="42">
        <f t="shared" si="35"/>
        <v>0</v>
      </c>
      <c r="N108" s="42">
        <f t="shared" si="36"/>
        <v>0</v>
      </c>
      <c r="O108" s="15">
        <f t="shared" si="27"/>
        <v>0</v>
      </c>
    </row>
    <row r="109" spans="5:15" ht="12.75">
      <c r="E109" s="42">
        <f t="shared" si="28"/>
        <v>19</v>
      </c>
      <c r="F109" s="44">
        <f t="shared" si="28"/>
        <v>0</v>
      </c>
      <c r="G109" s="43">
        <f t="shared" si="31"/>
      </c>
      <c r="H109" s="43">
        <f t="shared" si="32"/>
      </c>
      <c r="I109" s="45">
        <f t="shared" si="29"/>
        <v>0</v>
      </c>
      <c r="J109" s="42">
        <f t="shared" si="33"/>
      </c>
      <c r="K109" s="45">
        <f t="shared" si="30"/>
        <v>0</v>
      </c>
      <c r="L109" s="42">
        <f t="shared" si="34"/>
      </c>
      <c r="M109" s="42">
        <f t="shared" si="35"/>
        <v>0</v>
      </c>
      <c r="N109" s="42">
        <f t="shared" si="36"/>
        <v>0</v>
      </c>
      <c r="O109" s="15">
        <f t="shared" si="27"/>
        <v>0</v>
      </c>
    </row>
    <row r="110" spans="5:15" ht="12.75">
      <c r="E110" s="42">
        <f t="shared" si="28"/>
        <v>20</v>
      </c>
      <c r="F110" s="44">
        <f t="shared" si="28"/>
        <v>0</v>
      </c>
      <c r="G110" s="43">
        <f t="shared" si="31"/>
      </c>
      <c r="H110" s="43">
        <f t="shared" si="32"/>
      </c>
      <c r="I110" s="45">
        <f t="shared" si="29"/>
        <v>0</v>
      </c>
      <c r="J110" s="42">
        <f t="shared" si="33"/>
      </c>
      <c r="K110" s="45">
        <f t="shared" si="30"/>
        <v>0</v>
      </c>
      <c r="L110" s="42">
        <f t="shared" si="34"/>
      </c>
      <c r="M110" s="42">
        <f t="shared" si="35"/>
        <v>0</v>
      </c>
      <c r="N110" s="42">
        <f t="shared" si="36"/>
        <v>0</v>
      </c>
      <c r="O110" s="15">
        <f t="shared" si="27"/>
        <v>0</v>
      </c>
    </row>
    <row r="111" spans="5:15" ht="12.75">
      <c r="E111" s="42">
        <f t="shared" si="28"/>
        <v>21</v>
      </c>
      <c r="F111" s="44">
        <f t="shared" si="28"/>
        <v>0</v>
      </c>
      <c r="G111" s="43">
        <f t="shared" si="31"/>
      </c>
      <c r="H111" s="43">
        <f t="shared" si="32"/>
      </c>
      <c r="I111" s="45">
        <f t="shared" si="29"/>
        <v>0</v>
      </c>
      <c r="J111" s="42">
        <f t="shared" si="33"/>
      </c>
      <c r="K111" s="45">
        <f t="shared" si="30"/>
        <v>0</v>
      </c>
      <c r="L111" s="42">
        <f t="shared" si="34"/>
      </c>
      <c r="M111" s="42">
        <f t="shared" si="35"/>
        <v>0</v>
      </c>
      <c r="N111" s="42">
        <f t="shared" si="36"/>
        <v>0</v>
      </c>
      <c r="O111" s="15">
        <f t="shared" si="27"/>
        <v>0</v>
      </c>
    </row>
    <row r="112" spans="5:15" ht="12.75">
      <c r="E112" s="42">
        <f t="shared" si="28"/>
        <v>22</v>
      </c>
      <c r="F112" s="44">
        <f t="shared" si="28"/>
        <v>0</v>
      </c>
      <c r="G112" s="43">
        <f t="shared" si="31"/>
      </c>
      <c r="H112" s="43">
        <f t="shared" si="32"/>
      </c>
      <c r="I112" s="45">
        <f t="shared" si="29"/>
        <v>0</v>
      </c>
      <c r="J112" s="42">
        <f t="shared" si="33"/>
      </c>
      <c r="K112" s="45">
        <f t="shared" si="30"/>
        <v>0</v>
      </c>
      <c r="L112" s="42">
        <f t="shared" si="34"/>
      </c>
      <c r="M112" s="42">
        <f t="shared" si="35"/>
        <v>0</v>
      </c>
      <c r="N112" s="42">
        <f t="shared" si="36"/>
        <v>0</v>
      </c>
      <c r="O112" s="15">
        <f t="shared" si="27"/>
        <v>0</v>
      </c>
    </row>
    <row r="113" spans="5:15" ht="12.75">
      <c r="E113" s="42">
        <f t="shared" si="28"/>
        <v>23</v>
      </c>
      <c r="F113" s="44">
        <f t="shared" si="28"/>
        <v>0</v>
      </c>
      <c r="G113" s="43">
        <f t="shared" si="31"/>
      </c>
      <c r="H113" s="43">
        <f t="shared" si="32"/>
      </c>
      <c r="I113" s="45">
        <f t="shared" si="29"/>
        <v>0</v>
      </c>
      <c r="J113" s="42">
        <f t="shared" si="33"/>
      </c>
      <c r="K113" s="45">
        <f t="shared" si="30"/>
        <v>0</v>
      </c>
      <c r="L113" s="42">
        <f t="shared" si="34"/>
      </c>
      <c r="M113" s="42">
        <f t="shared" si="35"/>
        <v>0</v>
      </c>
      <c r="N113" s="42">
        <f t="shared" si="36"/>
        <v>0</v>
      </c>
      <c r="O113" s="15">
        <f t="shared" si="27"/>
        <v>0</v>
      </c>
    </row>
    <row r="114" spans="5:15" ht="12.75">
      <c r="E114" s="42">
        <f t="shared" si="28"/>
        <v>24</v>
      </c>
      <c r="F114" s="44">
        <f t="shared" si="28"/>
        <v>0</v>
      </c>
      <c r="G114" s="43">
        <f t="shared" si="31"/>
      </c>
      <c r="H114" s="43">
        <f t="shared" si="32"/>
      </c>
      <c r="I114" s="45">
        <f t="shared" si="29"/>
        <v>0</v>
      </c>
      <c r="J114" s="42">
        <f t="shared" si="33"/>
      </c>
      <c r="K114" s="45">
        <f t="shared" si="30"/>
        <v>0</v>
      </c>
      <c r="L114" s="42">
        <f t="shared" si="34"/>
      </c>
      <c r="M114" s="42">
        <f t="shared" si="35"/>
        <v>0</v>
      </c>
      <c r="N114" s="42">
        <f t="shared" si="36"/>
        <v>0</v>
      </c>
      <c r="O114" s="15">
        <f t="shared" si="27"/>
        <v>0</v>
      </c>
    </row>
    <row r="115" spans="5:15" ht="12.75">
      <c r="E115" s="42">
        <f t="shared" si="28"/>
        <v>25</v>
      </c>
      <c r="F115" s="44">
        <f t="shared" si="28"/>
        <v>0</v>
      </c>
      <c r="G115" s="43">
        <f t="shared" si="31"/>
      </c>
      <c r="H115" s="43">
        <f t="shared" si="32"/>
      </c>
      <c r="I115" s="45">
        <f t="shared" si="29"/>
        <v>0</v>
      </c>
      <c r="J115" s="42">
        <f t="shared" si="33"/>
      </c>
      <c r="K115" s="45">
        <f t="shared" si="30"/>
        <v>0</v>
      </c>
      <c r="L115" s="42">
        <f t="shared" si="34"/>
      </c>
      <c r="M115" s="42">
        <f t="shared" si="35"/>
        <v>0</v>
      </c>
      <c r="N115" s="42">
        <f t="shared" si="36"/>
        <v>0</v>
      </c>
      <c r="O115" s="15">
        <f t="shared" si="27"/>
        <v>0</v>
      </c>
    </row>
    <row r="116" spans="5:15" ht="12.75">
      <c r="E116" s="42">
        <f t="shared" si="28"/>
        <v>26</v>
      </c>
      <c r="F116" s="44">
        <f t="shared" si="28"/>
        <v>0</v>
      </c>
      <c r="G116" s="43">
        <f t="shared" si="31"/>
      </c>
      <c r="H116" s="43">
        <f t="shared" si="32"/>
      </c>
      <c r="I116" s="45">
        <f t="shared" si="29"/>
        <v>0</v>
      </c>
      <c r="J116" s="42">
        <f t="shared" si="33"/>
      </c>
      <c r="K116" s="45">
        <f t="shared" si="30"/>
        <v>0</v>
      </c>
      <c r="L116" s="42">
        <f t="shared" si="34"/>
      </c>
      <c r="M116" s="42">
        <f t="shared" si="35"/>
        <v>0</v>
      </c>
      <c r="N116" s="42">
        <f t="shared" si="36"/>
        <v>0</v>
      </c>
      <c r="O116" s="15">
        <f t="shared" si="27"/>
        <v>0</v>
      </c>
    </row>
  </sheetData>
  <sheetProtection formatCells="0"/>
  <mergeCells count="492">
    <mergeCell ref="T45:U45"/>
    <mergeCell ref="V60:W60"/>
    <mergeCell ref="V61:W61"/>
    <mergeCell ref="T59:U59"/>
    <mergeCell ref="T60:U60"/>
    <mergeCell ref="T61:U61"/>
    <mergeCell ref="V45:W45"/>
    <mergeCell ref="V46:W46"/>
    <mergeCell ref="V58:W58"/>
    <mergeCell ref="V59:W59"/>
    <mergeCell ref="V41:W41"/>
    <mergeCell ref="V42:W42"/>
    <mergeCell ref="V39:W39"/>
    <mergeCell ref="V43:W43"/>
    <mergeCell ref="V44:W44"/>
    <mergeCell ref="T43:U43"/>
    <mergeCell ref="T44:U44"/>
    <mergeCell ref="R39:S39"/>
    <mergeCell ref="R40:S40"/>
    <mergeCell ref="R41:S41"/>
    <mergeCell ref="R42:S42"/>
    <mergeCell ref="T41:U41"/>
    <mergeCell ref="T42:U42"/>
    <mergeCell ref="T39:U39"/>
    <mergeCell ref="M61:N61"/>
    <mergeCell ref="M62:N62"/>
    <mergeCell ref="M49:N49"/>
    <mergeCell ref="M50:N50"/>
    <mergeCell ref="M51:N51"/>
    <mergeCell ref="M52:N52"/>
    <mergeCell ref="M59:N59"/>
    <mergeCell ref="M60:N60"/>
    <mergeCell ref="M53:N53"/>
    <mergeCell ref="M54:N54"/>
    <mergeCell ref="R57:S57"/>
    <mergeCell ref="M55:N55"/>
    <mergeCell ref="M56:N56"/>
    <mergeCell ref="R43:S43"/>
    <mergeCell ref="R44:S44"/>
    <mergeCell ref="O44:P44"/>
    <mergeCell ref="R45:S45"/>
    <mergeCell ref="R46:S46"/>
    <mergeCell ref="R47:S47"/>
    <mergeCell ref="R48:S48"/>
    <mergeCell ref="K61:L61"/>
    <mergeCell ref="K62:L62"/>
    <mergeCell ref="K49:L49"/>
    <mergeCell ref="K50:L50"/>
    <mergeCell ref="K51:L51"/>
    <mergeCell ref="K52:L52"/>
    <mergeCell ref="K59:L59"/>
    <mergeCell ref="K60:L60"/>
    <mergeCell ref="K53:L53"/>
    <mergeCell ref="K54:L54"/>
    <mergeCell ref="M43:N43"/>
    <mergeCell ref="M44:N44"/>
    <mergeCell ref="M39:N39"/>
    <mergeCell ref="M40:N40"/>
    <mergeCell ref="M41:N41"/>
    <mergeCell ref="M42:N42"/>
    <mergeCell ref="K57:L57"/>
    <mergeCell ref="K58:L58"/>
    <mergeCell ref="M45:N45"/>
    <mergeCell ref="M46:N46"/>
    <mergeCell ref="M47:N47"/>
    <mergeCell ref="M48:N48"/>
    <mergeCell ref="K55:L55"/>
    <mergeCell ref="K56:L56"/>
    <mergeCell ref="M57:N57"/>
    <mergeCell ref="M58:N58"/>
    <mergeCell ref="I61:J61"/>
    <mergeCell ref="I62:J62"/>
    <mergeCell ref="I49:J49"/>
    <mergeCell ref="I50:J50"/>
    <mergeCell ref="I51:J51"/>
    <mergeCell ref="I52:J52"/>
    <mergeCell ref="I59:J59"/>
    <mergeCell ref="I60:J60"/>
    <mergeCell ref="I53:J53"/>
    <mergeCell ref="I54:J54"/>
    <mergeCell ref="K43:L43"/>
    <mergeCell ref="K44:L44"/>
    <mergeCell ref="K39:L39"/>
    <mergeCell ref="K40:L40"/>
    <mergeCell ref="K41:L41"/>
    <mergeCell ref="K42:L42"/>
    <mergeCell ref="K45:L45"/>
    <mergeCell ref="K46:L46"/>
    <mergeCell ref="K47:L47"/>
    <mergeCell ref="K48:L48"/>
    <mergeCell ref="I45:J45"/>
    <mergeCell ref="I46:J46"/>
    <mergeCell ref="I47:J47"/>
    <mergeCell ref="I48:J48"/>
    <mergeCell ref="I41:J41"/>
    <mergeCell ref="I42:J42"/>
    <mergeCell ref="I43:J43"/>
    <mergeCell ref="I44:J44"/>
    <mergeCell ref="I57:J57"/>
    <mergeCell ref="I58:J58"/>
    <mergeCell ref="I55:J55"/>
    <mergeCell ref="I56:J56"/>
    <mergeCell ref="I39:J39"/>
    <mergeCell ref="I40:J40"/>
    <mergeCell ref="V28:W28"/>
    <mergeCell ref="V29:W29"/>
    <mergeCell ref="V30:W30"/>
    <mergeCell ref="V31:W31"/>
    <mergeCell ref="R29:S29"/>
    <mergeCell ref="R30:S30"/>
    <mergeCell ref="K37:L37"/>
    <mergeCell ref="K38:L38"/>
    <mergeCell ref="V22:W22"/>
    <mergeCell ref="V23:W23"/>
    <mergeCell ref="I37:J37"/>
    <mergeCell ref="I38:J38"/>
    <mergeCell ref="M37:N37"/>
    <mergeCell ref="M38:N38"/>
    <mergeCell ref="R37:S37"/>
    <mergeCell ref="R38:S38"/>
    <mergeCell ref="V37:W37"/>
    <mergeCell ref="V38:W38"/>
    <mergeCell ref="V19:W19"/>
    <mergeCell ref="T21:U21"/>
    <mergeCell ref="T17:U17"/>
    <mergeCell ref="T18:U18"/>
    <mergeCell ref="V20:W20"/>
    <mergeCell ref="V21:W21"/>
    <mergeCell ref="T19:U19"/>
    <mergeCell ref="T20:U20"/>
    <mergeCell ref="V16:W16"/>
    <mergeCell ref="V17:W17"/>
    <mergeCell ref="V18:W18"/>
    <mergeCell ref="T12:U12"/>
    <mergeCell ref="T13:U13"/>
    <mergeCell ref="T14:U14"/>
    <mergeCell ref="T15:U15"/>
    <mergeCell ref="T16:U16"/>
    <mergeCell ref="R12:S12"/>
    <mergeCell ref="R13:S13"/>
    <mergeCell ref="R14:S14"/>
    <mergeCell ref="R21:S21"/>
    <mergeCell ref="R17:S17"/>
    <mergeCell ref="R16:S16"/>
    <mergeCell ref="R18:S18"/>
    <mergeCell ref="R19:S19"/>
    <mergeCell ref="M20:N20"/>
    <mergeCell ref="O18:P18"/>
    <mergeCell ref="O19:P19"/>
    <mergeCell ref="O20:P20"/>
    <mergeCell ref="O21:P21"/>
    <mergeCell ref="R20:S20"/>
    <mergeCell ref="M19:N19"/>
    <mergeCell ref="M21:N21"/>
    <mergeCell ref="O16:P16"/>
    <mergeCell ref="O17:P17"/>
    <mergeCell ref="M18:N18"/>
    <mergeCell ref="M12:N12"/>
    <mergeCell ref="M13:N13"/>
    <mergeCell ref="M14:N14"/>
    <mergeCell ref="M15:N15"/>
    <mergeCell ref="M16:N16"/>
    <mergeCell ref="M17:N17"/>
    <mergeCell ref="M24:N24"/>
    <mergeCell ref="M27:N27"/>
    <mergeCell ref="M28:N28"/>
    <mergeCell ref="M22:N22"/>
    <mergeCell ref="M25:N25"/>
    <mergeCell ref="M26:N26"/>
    <mergeCell ref="M23:N23"/>
    <mergeCell ref="K27:L27"/>
    <mergeCell ref="K28:L28"/>
    <mergeCell ref="K21:L21"/>
    <mergeCell ref="K22:L22"/>
    <mergeCell ref="K23:L23"/>
    <mergeCell ref="K24:L24"/>
    <mergeCell ref="K25:L25"/>
    <mergeCell ref="K26:L26"/>
    <mergeCell ref="K13:L13"/>
    <mergeCell ref="K14:L14"/>
    <mergeCell ref="K19:L19"/>
    <mergeCell ref="K20:L20"/>
    <mergeCell ref="K15:L15"/>
    <mergeCell ref="K16:L16"/>
    <mergeCell ref="K17:L17"/>
    <mergeCell ref="K18:L18"/>
    <mergeCell ref="I25:J25"/>
    <mergeCell ref="I26:J26"/>
    <mergeCell ref="I27:J27"/>
    <mergeCell ref="I28:J28"/>
    <mergeCell ref="I21:J21"/>
    <mergeCell ref="I22:J22"/>
    <mergeCell ref="I23:J23"/>
    <mergeCell ref="I24:J24"/>
    <mergeCell ref="I17:J17"/>
    <mergeCell ref="I18:J18"/>
    <mergeCell ref="I19:J19"/>
    <mergeCell ref="I20:J20"/>
    <mergeCell ref="I13:J13"/>
    <mergeCell ref="I14:J14"/>
    <mergeCell ref="I15:J15"/>
    <mergeCell ref="I16:J16"/>
    <mergeCell ref="V3:AC3"/>
    <mergeCell ref="I6:J6"/>
    <mergeCell ref="I7:J7"/>
    <mergeCell ref="K6:L6"/>
    <mergeCell ref="K7:L7"/>
    <mergeCell ref="I3:K3"/>
    <mergeCell ref="R5:S5"/>
    <mergeCell ref="N3:P3"/>
    <mergeCell ref="Q3:S3"/>
    <mergeCell ref="X6:Y6"/>
    <mergeCell ref="I8:J8"/>
    <mergeCell ref="T3:U3"/>
    <mergeCell ref="T11:U11"/>
    <mergeCell ref="K8:L8"/>
    <mergeCell ref="K9:L9"/>
    <mergeCell ref="K10:L10"/>
    <mergeCell ref="K11:L11"/>
    <mergeCell ref="O5:P5"/>
    <mergeCell ref="R11:S11"/>
    <mergeCell ref="M6:N6"/>
    <mergeCell ref="E1:AC1"/>
    <mergeCell ref="E2:F2"/>
    <mergeCell ref="E3:F3"/>
    <mergeCell ref="L2:P2"/>
    <mergeCell ref="L3:M3"/>
    <mergeCell ref="Q2:S2"/>
    <mergeCell ref="T2:AC2"/>
    <mergeCell ref="G2:H2"/>
    <mergeCell ref="I2:K2"/>
    <mergeCell ref="G3:H3"/>
    <mergeCell ref="Z4:Z5"/>
    <mergeCell ref="X5:Y5"/>
    <mergeCell ref="V5:W5"/>
    <mergeCell ref="V4:W4"/>
    <mergeCell ref="X4:Y4"/>
    <mergeCell ref="O6:P6"/>
    <mergeCell ref="Q4:Q5"/>
    <mergeCell ref="O4:P4"/>
    <mergeCell ref="K4:L4"/>
    <mergeCell ref="T5:U5"/>
    <mergeCell ref="R4:S4"/>
    <mergeCell ref="I5:J5"/>
    <mergeCell ref="K5:L5"/>
    <mergeCell ref="M4:N4"/>
    <mergeCell ref="M5:N5"/>
    <mergeCell ref="T4:U4"/>
    <mergeCell ref="I4:J4"/>
    <mergeCell ref="X21:Y21"/>
    <mergeCell ref="V6:W6"/>
    <mergeCell ref="V7:W7"/>
    <mergeCell ref="V8:W8"/>
    <mergeCell ref="V9:W9"/>
    <mergeCell ref="V10:W10"/>
    <mergeCell ref="V11:W11"/>
    <mergeCell ref="X19:Y19"/>
    <mergeCell ref="V12:W12"/>
    <mergeCell ref="V13:W13"/>
    <mergeCell ref="M7:N7"/>
    <mergeCell ref="R6:S6"/>
    <mergeCell ref="T6:U6"/>
    <mergeCell ref="T7:U7"/>
    <mergeCell ref="T8:U8"/>
    <mergeCell ref="T9:U9"/>
    <mergeCell ref="M8:N8"/>
    <mergeCell ref="R7:S7"/>
    <mergeCell ref="O7:P7"/>
    <mergeCell ref="I9:J9"/>
    <mergeCell ref="M10:N10"/>
    <mergeCell ref="M11:N11"/>
    <mergeCell ref="I10:J10"/>
    <mergeCell ref="I11:J11"/>
    <mergeCell ref="I12:J12"/>
    <mergeCell ref="K12:L12"/>
    <mergeCell ref="O8:P8"/>
    <mergeCell ref="O9:P9"/>
    <mergeCell ref="M9:N9"/>
    <mergeCell ref="X13:Y13"/>
    <mergeCell ref="O11:P11"/>
    <mergeCell ref="O12:P12"/>
    <mergeCell ref="T10:U10"/>
    <mergeCell ref="R10:S10"/>
    <mergeCell ref="O10:P10"/>
    <mergeCell ref="O13:P13"/>
    <mergeCell ref="X14:Y14"/>
    <mergeCell ref="X15:Y15"/>
    <mergeCell ref="O14:P14"/>
    <mergeCell ref="O15:P15"/>
    <mergeCell ref="R15:S15"/>
    <mergeCell ref="V14:W14"/>
    <mergeCell ref="V15:W15"/>
    <mergeCell ref="X20:Y20"/>
    <mergeCell ref="R8:S8"/>
    <mergeCell ref="R9:S9"/>
    <mergeCell ref="O43:P43"/>
    <mergeCell ref="X43:Y43"/>
    <mergeCell ref="X16:Y16"/>
    <mergeCell ref="X17:Y17"/>
    <mergeCell ref="X18:Y18"/>
    <mergeCell ref="X23:Y23"/>
    <mergeCell ref="X24:Y24"/>
    <mergeCell ref="AA4:AC4"/>
    <mergeCell ref="X7:Y7"/>
    <mergeCell ref="X8:Y8"/>
    <mergeCell ref="X9:Y9"/>
    <mergeCell ref="AB5:AC24"/>
    <mergeCell ref="AA5:AA24"/>
    <mergeCell ref="X22:Y22"/>
    <mergeCell ref="X10:Y10"/>
    <mergeCell ref="X11:Y11"/>
    <mergeCell ref="X12:Y12"/>
    <mergeCell ref="X49:Y49"/>
    <mergeCell ref="O48:P48"/>
    <mergeCell ref="R49:S49"/>
    <mergeCell ref="T49:U49"/>
    <mergeCell ref="T48:U48"/>
    <mergeCell ref="V49:W49"/>
    <mergeCell ref="V48:W48"/>
    <mergeCell ref="X51:Y51"/>
    <mergeCell ref="O47:P47"/>
    <mergeCell ref="X46:Y46"/>
    <mergeCell ref="O46:P46"/>
    <mergeCell ref="T47:U47"/>
    <mergeCell ref="V47:W47"/>
    <mergeCell ref="T46:U46"/>
    <mergeCell ref="X47:Y47"/>
    <mergeCell ref="X48:Y48"/>
    <mergeCell ref="O49:P49"/>
    <mergeCell ref="O54:P54"/>
    <mergeCell ref="O51:P51"/>
    <mergeCell ref="X50:Y50"/>
    <mergeCell ref="O50:P50"/>
    <mergeCell ref="R50:S50"/>
    <mergeCell ref="R51:S51"/>
    <mergeCell ref="T50:U50"/>
    <mergeCell ref="T51:U51"/>
    <mergeCell ref="V50:W50"/>
    <mergeCell ref="V51:W51"/>
    <mergeCell ref="O52:P52"/>
    <mergeCell ref="R52:S52"/>
    <mergeCell ref="R53:S53"/>
    <mergeCell ref="T52:U52"/>
    <mergeCell ref="T53:U53"/>
    <mergeCell ref="V52:W52"/>
    <mergeCell ref="V53:W53"/>
    <mergeCell ref="R54:S54"/>
    <mergeCell ref="R55:S55"/>
    <mergeCell ref="T54:U54"/>
    <mergeCell ref="T55:U55"/>
    <mergeCell ref="V54:W54"/>
    <mergeCell ref="X52:Y52"/>
    <mergeCell ref="O53:P53"/>
    <mergeCell ref="T56:U56"/>
    <mergeCell ref="T57:U57"/>
    <mergeCell ref="V56:W56"/>
    <mergeCell ref="T22:U22"/>
    <mergeCell ref="T24:U24"/>
    <mergeCell ref="V57:W57"/>
    <mergeCell ref="V24:W24"/>
    <mergeCell ref="T29:U29"/>
    <mergeCell ref="T30:U30"/>
    <mergeCell ref="T23:U23"/>
    <mergeCell ref="O25:P25"/>
    <mergeCell ref="R25:S25"/>
    <mergeCell ref="O60:P60"/>
    <mergeCell ref="O59:P59"/>
    <mergeCell ref="O58:P58"/>
    <mergeCell ref="R58:S58"/>
    <mergeCell ref="R59:S59"/>
    <mergeCell ref="R60:S60"/>
    <mergeCell ref="O55:P55"/>
    <mergeCell ref="M29:N29"/>
    <mergeCell ref="O27:P27"/>
    <mergeCell ref="O29:P29"/>
    <mergeCell ref="T58:U58"/>
    <mergeCell ref="O22:P22"/>
    <mergeCell ref="R22:S22"/>
    <mergeCell ref="R23:S23"/>
    <mergeCell ref="R24:S24"/>
    <mergeCell ref="O23:P23"/>
    <mergeCell ref="O24:P24"/>
    <mergeCell ref="T27:U27"/>
    <mergeCell ref="L33:P33"/>
    <mergeCell ref="O28:P28"/>
    <mergeCell ref="X28:Y28"/>
    <mergeCell ref="E32:AC32"/>
    <mergeCell ref="E33:F33"/>
    <mergeCell ref="G33:H33"/>
    <mergeCell ref="K31:L31"/>
    <mergeCell ref="M31:N31"/>
    <mergeCell ref="K29:L29"/>
    <mergeCell ref="E34:F34"/>
    <mergeCell ref="G34:H34"/>
    <mergeCell ref="I34:K34"/>
    <mergeCell ref="L34:M34"/>
    <mergeCell ref="N34:P34"/>
    <mergeCell ref="Q34:S34"/>
    <mergeCell ref="I29:J29"/>
    <mergeCell ref="AA25:AA31"/>
    <mergeCell ref="T25:U25"/>
    <mergeCell ref="T26:U26"/>
    <mergeCell ref="V26:W26"/>
    <mergeCell ref="I30:J30"/>
    <mergeCell ref="I31:J31"/>
    <mergeCell ref="K30:L30"/>
    <mergeCell ref="O26:P26"/>
    <mergeCell ref="X27:Y27"/>
    <mergeCell ref="O30:P30"/>
    <mergeCell ref="X30:Y30"/>
    <mergeCell ref="O31:P31"/>
    <mergeCell ref="X31:Y31"/>
    <mergeCell ref="R31:S31"/>
    <mergeCell ref="I33:K33"/>
    <mergeCell ref="M30:N30"/>
    <mergeCell ref="T31:U31"/>
    <mergeCell ref="V25:W25"/>
    <mergeCell ref="Q33:S33"/>
    <mergeCell ref="T33:AC33"/>
    <mergeCell ref="AB25:AC31"/>
    <mergeCell ref="X25:Y25"/>
    <mergeCell ref="V27:W27"/>
    <mergeCell ref="R26:S26"/>
    <mergeCell ref="X26:Y26"/>
    <mergeCell ref="X29:Y29"/>
    <mergeCell ref="R27:S27"/>
    <mergeCell ref="M35:N35"/>
    <mergeCell ref="O35:P35"/>
    <mergeCell ref="Q35:Q36"/>
    <mergeCell ref="R35:S35"/>
    <mergeCell ref="T35:U35"/>
    <mergeCell ref="V35:W35"/>
    <mergeCell ref="R36:S36"/>
    <mergeCell ref="T36:U36"/>
    <mergeCell ref="I36:J36"/>
    <mergeCell ref="K36:L36"/>
    <mergeCell ref="M36:N36"/>
    <mergeCell ref="O36:P36"/>
    <mergeCell ref="R28:S28"/>
    <mergeCell ref="V34:AC34"/>
    <mergeCell ref="T34:U34"/>
    <mergeCell ref="T28:U28"/>
    <mergeCell ref="I35:J35"/>
    <mergeCell ref="K35:L35"/>
    <mergeCell ref="Z35:Z36"/>
    <mergeCell ref="AA35:AC35"/>
    <mergeCell ref="V36:W36"/>
    <mergeCell ref="X35:Y35"/>
    <mergeCell ref="X36:Y36"/>
    <mergeCell ref="AA36:AA55"/>
    <mergeCell ref="X55:Y55"/>
    <mergeCell ref="X53:Y53"/>
    <mergeCell ref="AB36:AC55"/>
    <mergeCell ref="X54:Y54"/>
    <mergeCell ref="O39:P39"/>
    <mergeCell ref="X39:Y39"/>
    <mergeCell ref="O40:P40"/>
    <mergeCell ref="T37:U37"/>
    <mergeCell ref="T38:U38"/>
    <mergeCell ref="O37:P37"/>
    <mergeCell ref="X37:Y37"/>
    <mergeCell ref="O38:P38"/>
    <mergeCell ref="X38:Y38"/>
    <mergeCell ref="V40:W40"/>
    <mergeCell ref="AB56:AC62"/>
    <mergeCell ref="X44:Y44"/>
    <mergeCell ref="O45:P45"/>
    <mergeCell ref="X45:Y45"/>
    <mergeCell ref="AA56:AA62"/>
    <mergeCell ref="X59:Y59"/>
    <mergeCell ref="X58:Y58"/>
    <mergeCell ref="V55:W55"/>
    <mergeCell ref="X57:Y57"/>
    <mergeCell ref="O57:P57"/>
    <mergeCell ref="X60:Y60"/>
    <mergeCell ref="X40:Y40"/>
    <mergeCell ref="O41:P41"/>
    <mergeCell ref="X41:Y41"/>
    <mergeCell ref="O42:P42"/>
    <mergeCell ref="X42:Y42"/>
    <mergeCell ref="T40:U40"/>
    <mergeCell ref="X56:Y56"/>
    <mergeCell ref="O56:P56"/>
    <mergeCell ref="R56:S56"/>
    <mergeCell ref="X62:Y62"/>
    <mergeCell ref="O62:P62"/>
    <mergeCell ref="X61:Y61"/>
    <mergeCell ref="O61:P61"/>
    <mergeCell ref="R61:S61"/>
    <mergeCell ref="R62:S62"/>
    <mergeCell ref="V62:W62"/>
    <mergeCell ref="T62:U62"/>
  </mergeCells>
  <dataValidations count="1">
    <dataValidation type="list" allowBlank="1" showInputMessage="1" showErrorMessage="1" sqref="F37:F62 F6:F31">
      <formula1>$AL$2:$AL$62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  <headerFooter alignWithMargins="0">
    <oddFooter>&amp;L&amp;"Arial Narrow,Regular"&amp;8&amp;D &amp;T&amp;R&amp;"Arial Narrow,Regular"&amp;8Results by Sprints Software 07973 827735
&amp;F/&amp;A/Page &amp;P of &amp;N</oddFooter>
  </headerFooter>
  <rowBreaks count="1" manualBreakCount="1">
    <brk id="3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indexed="58"/>
  </sheetPr>
  <dimension ref="A1:CA116"/>
  <sheetViews>
    <sheetView showZeros="0" zoomScalePageLayoutView="0" workbookViewId="0" topLeftCell="E1">
      <pane ySplit="1" topLeftCell="A26" activePane="bottomLeft" state="frozen"/>
      <selection pane="topLeft" activeCell="K4" sqref="K4:L4"/>
      <selection pane="bottomLeft" activeCell="AG24" sqref="AG24:AH24"/>
    </sheetView>
  </sheetViews>
  <sheetFormatPr defaultColWidth="9.140625" defaultRowHeight="12.75"/>
  <cols>
    <col min="1" max="1" width="4.7109375" style="20" hidden="1" customWidth="1"/>
    <col min="2" max="4" width="4.7109375" style="46" hidden="1" customWidth="1"/>
    <col min="5" max="5" width="3.7109375" style="20" customWidth="1"/>
    <col min="6" max="6" width="4.7109375" style="20" customWidth="1"/>
    <col min="7" max="8" width="16.7109375" style="20" customWidth="1"/>
    <col min="9" max="32" width="2.7109375" style="20" customWidth="1"/>
    <col min="33" max="33" width="3.7109375" style="20" customWidth="1"/>
    <col min="34" max="37" width="2.7109375" style="20" customWidth="1"/>
    <col min="38" max="41" width="3.7109375" style="20" customWidth="1"/>
    <col min="42" max="72" width="3.7109375" style="20" hidden="1" customWidth="1"/>
    <col min="73" max="77" width="0" style="20" hidden="1" customWidth="1"/>
    <col min="78" max="78" width="9.140625" style="20" customWidth="1"/>
    <col min="79" max="79" width="9.140625" style="22" hidden="1" customWidth="1"/>
    <col min="80" max="16384" width="9.140625" style="20" customWidth="1"/>
  </cols>
  <sheetData>
    <row r="1" spans="1:79" ht="20.25">
      <c r="A1" s="46">
        <v>41</v>
      </c>
      <c r="B1" s="46">
        <v>26</v>
      </c>
      <c r="E1" s="47" t="s">
        <v>328</v>
      </c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50"/>
      <c r="AP1" s="51"/>
      <c r="CA1" s="22" t="s">
        <v>286</v>
      </c>
    </row>
    <row r="2" spans="2:79" ht="15.75" customHeight="1">
      <c r="B2" s="52"/>
      <c r="C2" s="53"/>
      <c r="D2" s="53"/>
      <c r="E2" s="182" t="s">
        <v>315</v>
      </c>
      <c r="F2" s="184"/>
      <c r="G2" s="134" t="s">
        <v>434</v>
      </c>
      <c r="H2" s="121"/>
      <c r="I2" s="182" t="s">
        <v>316</v>
      </c>
      <c r="J2" s="183"/>
      <c r="K2" s="184"/>
      <c r="L2" s="210" t="s">
        <v>388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2"/>
      <c r="AA2" s="182" t="s">
        <v>293</v>
      </c>
      <c r="AB2" s="183"/>
      <c r="AC2" s="184"/>
      <c r="AD2" s="115">
        <v>39600</v>
      </c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7"/>
      <c r="AP2" s="54"/>
      <c r="CA2" s="22">
        <f>'Male Athletes'!B3</f>
        <v>56</v>
      </c>
    </row>
    <row r="3" spans="2:79" ht="15.75" customHeight="1">
      <c r="B3" s="55"/>
      <c r="C3" s="55"/>
      <c r="D3" s="55"/>
      <c r="E3" s="182" t="s">
        <v>294</v>
      </c>
      <c r="F3" s="184"/>
      <c r="G3" s="134" t="s">
        <v>340</v>
      </c>
      <c r="H3" s="121"/>
      <c r="I3" s="182" t="s">
        <v>295</v>
      </c>
      <c r="J3" s="183"/>
      <c r="K3" s="184"/>
      <c r="L3" s="206"/>
      <c r="M3" s="207"/>
      <c r="N3" s="208"/>
      <c r="O3" s="182"/>
      <c r="P3" s="183"/>
      <c r="Q3" s="183"/>
      <c r="R3" s="183"/>
      <c r="S3" s="183"/>
      <c r="T3" s="184"/>
      <c r="U3" s="210"/>
      <c r="V3" s="211"/>
      <c r="W3" s="212"/>
      <c r="X3" s="213"/>
      <c r="Y3" s="214"/>
      <c r="Z3" s="215"/>
      <c r="AA3" s="220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2"/>
      <c r="AP3" s="56"/>
      <c r="CA3" s="22">
        <f>'Male Athletes'!B4</f>
        <v>60</v>
      </c>
    </row>
    <row r="4" spans="5:79" ht="38.25" customHeight="1">
      <c r="E4" s="57" t="s">
        <v>296</v>
      </c>
      <c r="F4" s="57" t="s">
        <v>297</v>
      </c>
      <c r="G4" s="57" t="s">
        <v>298</v>
      </c>
      <c r="H4" s="58" t="s">
        <v>299</v>
      </c>
      <c r="I4" s="216">
        <v>2.15</v>
      </c>
      <c r="J4" s="178"/>
      <c r="K4" s="216">
        <v>2.35</v>
      </c>
      <c r="L4" s="178"/>
      <c r="M4" s="177">
        <v>2.45</v>
      </c>
      <c r="N4" s="223"/>
      <c r="O4" s="177">
        <v>2.55</v>
      </c>
      <c r="P4" s="178"/>
      <c r="Q4" s="177">
        <v>2.65</v>
      </c>
      <c r="R4" s="223"/>
      <c r="S4" s="177">
        <v>2.75</v>
      </c>
      <c r="T4" s="178"/>
      <c r="U4" s="177">
        <v>2.85</v>
      </c>
      <c r="V4" s="223"/>
      <c r="W4" s="177">
        <v>2.95</v>
      </c>
      <c r="X4" s="178"/>
      <c r="Y4" s="177">
        <v>3.05</v>
      </c>
      <c r="Z4" s="223"/>
      <c r="AA4" s="177">
        <v>3.15</v>
      </c>
      <c r="AB4" s="178"/>
      <c r="AC4" s="177">
        <v>3.25</v>
      </c>
      <c r="AD4" s="223"/>
      <c r="AE4" s="177">
        <v>3.35</v>
      </c>
      <c r="AF4" s="178"/>
      <c r="AG4" s="201" t="s">
        <v>308</v>
      </c>
      <c r="AH4" s="202"/>
      <c r="AI4" s="204" t="s">
        <v>321</v>
      </c>
      <c r="AJ4" s="204" t="s">
        <v>322</v>
      </c>
      <c r="AK4" s="204" t="s">
        <v>323</v>
      </c>
      <c r="AL4" s="199" t="s">
        <v>309</v>
      </c>
      <c r="AM4" s="224" t="s">
        <v>318</v>
      </c>
      <c r="AN4" s="225"/>
      <c r="AO4" s="226"/>
      <c r="AP4" s="59" t="s">
        <v>324</v>
      </c>
      <c r="AQ4" s="17"/>
      <c r="AR4" s="16"/>
      <c r="AS4" s="16"/>
      <c r="AT4" s="16"/>
      <c r="AU4" s="16"/>
      <c r="AV4" s="16"/>
      <c r="AW4" s="17"/>
      <c r="AX4" s="16"/>
      <c r="AY4" s="60"/>
      <c r="AZ4" s="60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7"/>
      <c r="CA4" s="22">
        <f>'Male Athletes'!B5</f>
        <v>76</v>
      </c>
    </row>
    <row r="5" spans="5:79" ht="12.75">
      <c r="E5" s="61"/>
      <c r="F5" s="61"/>
      <c r="G5" s="62"/>
      <c r="H5" s="63"/>
      <c r="I5" s="197" t="s">
        <v>312</v>
      </c>
      <c r="J5" s="198"/>
      <c r="K5" s="197" t="s">
        <v>312</v>
      </c>
      <c r="L5" s="198"/>
      <c r="M5" s="197" t="s">
        <v>312</v>
      </c>
      <c r="N5" s="209"/>
      <c r="O5" s="197" t="s">
        <v>312</v>
      </c>
      <c r="P5" s="198"/>
      <c r="Q5" s="197" t="s">
        <v>312</v>
      </c>
      <c r="R5" s="198"/>
      <c r="S5" s="197" t="s">
        <v>312</v>
      </c>
      <c r="T5" s="198"/>
      <c r="U5" s="197" t="s">
        <v>312</v>
      </c>
      <c r="V5" s="198"/>
      <c r="W5" s="197" t="s">
        <v>312</v>
      </c>
      <c r="X5" s="198"/>
      <c r="Y5" s="197" t="s">
        <v>312</v>
      </c>
      <c r="Z5" s="198"/>
      <c r="AA5" s="197" t="s">
        <v>312</v>
      </c>
      <c r="AB5" s="198"/>
      <c r="AC5" s="197" t="s">
        <v>312</v>
      </c>
      <c r="AD5" s="198"/>
      <c r="AE5" s="197" t="s">
        <v>312</v>
      </c>
      <c r="AF5" s="198"/>
      <c r="AG5" s="197" t="s">
        <v>312</v>
      </c>
      <c r="AH5" s="203"/>
      <c r="AI5" s="205"/>
      <c r="AJ5" s="205"/>
      <c r="AK5" s="205"/>
      <c r="AL5" s="200"/>
      <c r="AM5" s="227"/>
      <c r="AN5" s="228"/>
      <c r="AO5" s="229"/>
      <c r="AP5" s="59"/>
      <c r="AQ5" s="17"/>
      <c r="AR5" s="16"/>
      <c r="AS5" s="16"/>
      <c r="AT5" s="16"/>
      <c r="AU5" s="16"/>
      <c r="AV5" s="16"/>
      <c r="AW5" s="17"/>
      <c r="AX5" s="16"/>
      <c r="AY5" s="60"/>
      <c r="AZ5" s="60"/>
      <c r="BB5" s="16"/>
      <c r="BC5" s="16"/>
      <c r="BD5" s="16"/>
      <c r="BE5" s="16">
        <v>1</v>
      </c>
      <c r="BF5" s="16">
        <v>2</v>
      </c>
      <c r="BG5" s="16">
        <v>3</v>
      </c>
      <c r="BH5" s="16">
        <v>4</v>
      </c>
      <c r="BI5" s="16">
        <v>5</v>
      </c>
      <c r="BJ5" s="16">
        <v>6</v>
      </c>
      <c r="BK5" s="16">
        <v>7</v>
      </c>
      <c r="BL5" s="16">
        <v>8</v>
      </c>
      <c r="BM5" s="16">
        <v>1</v>
      </c>
      <c r="BN5" s="16">
        <v>2</v>
      </c>
      <c r="BO5" s="16">
        <v>3</v>
      </c>
      <c r="BP5" s="16">
        <v>4</v>
      </c>
      <c r="BQ5" s="16">
        <v>5</v>
      </c>
      <c r="BR5" s="16">
        <v>6</v>
      </c>
      <c r="BS5" s="16">
        <v>7</v>
      </c>
      <c r="BT5" s="16">
        <v>8</v>
      </c>
      <c r="CA5" s="22">
        <f>'Male Athletes'!B6</f>
        <v>59</v>
      </c>
    </row>
    <row r="6" spans="2:79" ht="15.75" customHeight="1">
      <c r="B6" s="60"/>
      <c r="C6" s="56"/>
      <c r="D6" s="56"/>
      <c r="E6" s="61">
        <v>1</v>
      </c>
      <c r="F6" s="64">
        <v>67</v>
      </c>
      <c r="G6" s="37" t="str">
        <f aca="true" t="shared" si="0" ref="G6:G31">IF(OR(F6=0,F6="",F6=" ",ISERROR(VLOOKUP(F6,athletes,2,FALSE))=TRUE),"",CONCATENATE(VLOOKUP(F6,athletes,2,FALSE)," ",VLOOKUP(F6,athletes,3,FALSE)))</f>
        <v>Craig Mcewan</v>
      </c>
      <c r="H6" s="37" t="str">
        <f aca="true" t="shared" si="1" ref="H6:H31">IF(OR(F6=0,F6="",F6=" ",ISERROR(VLOOKUP(F6,athletes,2,FALSE))=TRUE),"",VLOOKUP(F6,athletes,4,FALSE))</f>
        <v>Whitemoss Aac</v>
      </c>
      <c r="I6" s="166"/>
      <c r="J6" s="167"/>
      <c r="K6" s="166"/>
      <c r="L6" s="167"/>
      <c r="M6" s="166"/>
      <c r="N6" s="167"/>
      <c r="O6" s="166"/>
      <c r="P6" s="167"/>
      <c r="Q6" s="165" t="s">
        <v>419</v>
      </c>
      <c r="R6" s="165"/>
      <c r="S6" s="165" t="s">
        <v>440</v>
      </c>
      <c r="T6" s="165"/>
      <c r="U6" s="169" t="s">
        <v>419</v>
      </c>
      <c r="V6" s="169"/>
      <c r="W6" s="172" t="s">
        <v>441</v>
      </c>
      <c r="X6" s="173"/>
      <c r="Y6" s="166"/>
      <c r="Z6" s="167"/>
      <c r="AA6" s="166"/>
      <c r="AB6" s="167"/>
      <c r="AC6" s="166"/>
      <c r="AD6" s="167"/>
      <c r="AE6" s="166"/>
      <c r="AF6" s="167"/>
      <c r="AG6" s="170">
        <v>2.85</v>
      </c>
      <c r="AH6" s="171"/>
      <c r="AI6" s="65"/>
      <c r="AJ6" s="65"/>
      <c r="AK6" s="66"/>
      <c r="AL6" s="23">
        <f>IF(OR(AG6=0,AG6="",AG6=" ",AG6="DNS",AG6="NHC"),"",RANK(AG6,$I$65:$J$116))</f>
        <v>14</v>
      </c>
      <c r="AM6" s="191" t="s">
        <v>319</v>
      </c>
      <c r="AN6" s="185"/>
      <c r="AO6" s="186"/>
      <c r="AP6" s="21"/>
      <c r="AQ6" s="60"/>
      <c r="AR6" s="60">
        <f aca="true" t="shared" si="2" ref="AR6:AR31">IF(AS6="","",REPT(AT6,AS6-1))</f>
      </c>
      <c r="AS6" s="60">
        <f aca="true" t="shared" si="3" ref="AS6:AS31">IF(AT6="","",HLOOKUP(AN6,$BE$5:$BL$22,18,FALSE))</f>
      </c>
      <c r="AT6" s="60">
        <f>IF(OR(AN6=0,AN6=""),"",IF(OR(AN6=AN7,AN6=AN8,AN6=AN9,AN6=AN10,AN6=AN11,AN6=AN12,AN6=AN13,AN6=AN14,AN6=AN15,AN6=AN16,AN6=AN17,AN6=AN18,AN6=AN19,AN6=AN20,AN6=AN21),"=",""))</f>
      </c>
      <c r="AU6" s="60"/>
      <c r="AV6" s="60">
        <f aca="true" t="shared" si="4" ref="AV6:AV31">IF(AW6="","",REPT(AX6,AW6-1))</f>
      </c>
      <c r="AW6" s="60">
        <f aca="true" t="shared" si="5" ref="AW6:AW31">IF(AX6="","",HLOOKUP(AO6,$BM$5:$BT$22,18,FALSE))</f>
      </c>
      <c r="AX6" s="60">
        <f>IF(OR(AO6=0,AO6=""),"",IF(OR(AO6=AO7,AO6=AO8,AO6=AO9,AO6=AO10,AO6=AO11,AO6=AO12,AO6=AO13,AO6=AO14,AO6=AO15,AO6=AO16,AO6=AO17,AO6=AO18,AO6=AO19,AO6=AO20,AO6=AO21),"=",""))</f>
      </c>
      <c r="AY6" s="60">
        <f aca="true" t="shared" si="6" ref="AY6:AY31">IF(OR(AL6=0,AG6=0,AM6="B"),"",AL6)</f>
        <v>14</v>
      </c>
      <c r="AZ6" s="60">
        <f aca="true" t="shared" si="7" ref="AZ6:AZ31">IF(OR(AL6=0,AG6=0,AM6="A"),"",AL6)</f>
        <v>14</v>
      </c>
      <c r="BB6" s="18">
        <f aca="true" t="shared" si="8" ref="BB6:BB31">IF(AY6="","",AY6+($AP6/10))</f>
        <v>14</v>
      </c>
      <c r="BC6" s="18">
        <f aca="true" t="shared" si="9" ref="BC6:BC31">IF(AZ6="","",AZ6+($AP6/10))</f>
        <v>14</v>
      </c>
      <c r="BD6" s="16"/>
      <c r="BE6" s="18">
        <f aca="true" t="shared" si="10" ref="BE6:BL15">IF($AN6="","",IF($AN6=BE$5,$AN6,""))</f>
      </c>
      <c r="BF6" s="18">
        <f t="shared" si="10"/>
      </c>
      <c r="BG6" s="18">
        <f t="shared" si="10"/>
      </c>
      <c r="BH6" s="18">
        <f t="shared" si="10"/>
      </c>
      <c r="BI6" s="18">
        <f t="shared" si="10"/>
      </c>
      <c r="BJ6" s="18">
        <f t="shared" si="10"/>
      </c>
      <c r="BK6" s="18">
        <f t="shared" si="10"/>
      </c>
      <c r="BL6" s="18">
        <f t="shared" si="10"/>
      </c>
      <c r="BM6" s="18">
        <f aca="true" t="shared" si="11" ref="BM6:BT15">IF($AO6="","",IF($AO6=BM$5,$AO6,""))</f>
      </c>
      <c r="BN6" s="18">
        <f t="shared" si="11"/>
      </c>
      <c r="BO6" s="18">
        <f t="shared" si="11"/>
      </c>
      <c r="BP6" s="18">
        <f t="shared" si="11"/>
      </c>
      <c r="BQ6" s="18">
        <f t="shared" si="11"/>
      </c>
      <c r="BR6" s="18">
        <f t="shared" si="11"/>
      </c>
      <c r="BS6" s="18">
        <f t="shared" si="11"/>
      </c>
      <c r="BT6" s="18">
        <f t="shared" si="11"/>
      </c>
      <c r="CA6" s="22">
        <f>'Male Athletes'!B7</f>
        <v>63</v>
      </c>
    </row>
    <row r="7" spans="2:79" ht="15.75" customHeight="1">
      <c r="B7" s="60"/>
      <c r="C7" s="56"/>
      <c r="D7" s="56"/>
      <c r="E7" s="67">
        <v>2</v>
      </c>
      <c r="F7" s="64">
        <v>71</v>
      </c>
      <c r="G7" s="37" t="str">
        <f t="shared" si="0"/>
        <v>Sebastian Rodger</v>
      </c>
      <c r="H7" s="37" t="str">
        <f t="shared" si="1"/>
        <v>Eastbourne</v>
      </c>
      <c r="I7" s="166"/>
      <c r="J7" s="167"/>
      <c r="K7" s="166"/>
      <c r="L7" s="167"/>
      <c r="M7" s="166"/>
      <c r="N7" s="167"/>
      <c r="O7" s="166"/>
      <c r="P7" s="167"/>
      <c r="Q7" s="165"/>
      <c r="R7" s="165"/>
      <c r="S7" s="165"/>
      <c r="T7" s="165"/>
      <c r="U7" s="169"/>
      <c r="V7" s="169"/>
      <c r="W7" s="172"/>
      <c r="X7" s="173"/>
      <c r="Y7" s="166" t="s">
        <v>419</v>
      </c>
      <c r="Z7" s="167"/>
      <c r="AA7" s="166" t="s">
        <v>419</v>
      </c>
      <c r="AB7" s="167"/>
      <c r="AC7" s="166" t="s">
        <v>421</v>
      </c>
      <c r="AD7" s="167"/>
      <c r="AE7" s="166" t="s">
        <v>420</v>
      </c>
      <c r="AF7" s="167"/>
      <c r="AG7" s="170">
        <v>3.25</v>
      </c>
      <c r="AH7" s="171"/>
      <c r="AI7" s="65"/>
      <c r="AJ7" s="65"/>
      <c r="AK7" s="66"/>
      <c r="AL7" s="23">
        <f aca="true" t="shared" si="12" ref="AL7:AL31">IF(OR(AG7=0,AG7="",AG7=" ",AG7="DNS",AG7="NHC"),"",RANK(AG7,$I$65:$J$116))</f>
        <v>12</v>
      </c>
      <c r="AM7" s="192"/>
      <c r="AN7" s="187"/>
      <c r="AO7" s="188"/>
      <c r="AP7" s="21">
        <v>0</v>
      </c>
      <c r="AQ7" s="60"/>
      <c r="AR7" s="60">
        <f t="shared" si="2"/>
      </c>
      <c r="AS7" s="60">
        <f t="shared" si="3"/>
      </c>
      <c r="AT7" s="60">
        <f>IF(OR(AN7=0,AN7=""),"",IF(OR(AN7=AN8,AN7=AN9,AN7=AN10,AN7=AN11,AN7=AN12,AN7=AN13,AN7=AN14,AN7=AN15,AN7=AN16,AN7=AN17,AN7=AN18,AN7=AN19,AN7=AN20,AN7=AN21,AN7=AN6),"=",""))</f>
      </c>
      <c r="AU7" s="60"/>
      <c r="AV7" s="60">
        <f t="shared" si="4"/>
      </c>
      <c r="AW7" s="60">
        <f t="shared" si="5"/>
      </c>
      <c r="AX7" s="60">
        <f>IF(OR(AO7=0,AO7=""),"",IF(OR(AO7=AO8,AO7=AO9,AO7=AO10,AO7=AO11,AO7=AO12,AO7=AO13,AO7=AO14,AO7=AO15,AO7=AO16,AO7=AO17,AO7=AO18,AO7=AO19,AO7=AO20,AO7=AO21,AO7=AO6),"=",""))</f>
      </c>
      <c r="AY7" s="60">
        <f t="shared" si="6"/>
        <v>12</v>
      </c>
      <c r="AZ7" s="60">
        <f t="shared" si="7"/>
        <v>12</v>
      </c>
      <c r="BB7" s="18">
        <f t="shared" si="8"/>
        <v>12</v>
      </c>
      <c r="BC7" s="18">
        <f t="shared" si="9"/>
        <v>12</v>
      </c>
      <c r="BD7" s="16"/>
      <c r="BE7" s="18">
        <f t="shared" si="10"/>
      </c>
      <c r="BF7" s="18">
        <f t="shared" si="10"/>
      </c>
      <c r="BG7" s="18">
        <f t="shared" si="10"/>
      </c>
      <c r="BH7" s="18">
        <f t="shared" si="10"/>
      </c>
      <c r="BI7" s="18">
        <f t="shared" si="10"/>
      </c>
      <c r="BJ7" s="18">
        <f t="shared" si="10"/>
      </c>
      <c r="BK7" s="18">
        <f t="shared" si="10"/>
      </c>
      <c r="BL7" s="18">
        <f t="shared" si="10"/>
      </c>
      <c r="BM7" s="18">
        <f t="shared" si="11"/>
      </c>
      <c r="BN7" s="18">
        <f t="shared" si="11"/>
      </c>
      <c r="BO7" s="18">
        <f t="shared" si="11"/>
      </c>
      <c r="BP7" s="18">
        <f t="shared" si="11"/>
      </c>
      <c r="BQ7" s="18">
        <f t="shared" si="11"/>
      </c>
      <c r="BR7" s="18">
        <f t="shared" si="11"/>
      </c>
      <c r="BS7" s="18">
        <f t="shared" si="11"/>
      </c>
      <c r="BT7" s="18">
        <f t="shared" si="11"/>
      </c>
      <c r="CA7" s="22">
        <f>'Male Athletes'!B8</f>
        <v>68</v>
      </c>
    </row>
    <row r="8" spans="2:79" ht="15.75" customHeight="1">
      <c r="B8" s="60"/>
      <c r="C8" s="56"/>
      <c r="D8" s="56"/>
      <c r="E8" s="67">
        <v>3</v>
      </c>
      <c r="F8" s="64">
        <v>62</v>
      </c>
      <c r="G8" s="37" t="str">
        <f t="shared" si="0"/>
        <v>Bradley Hall</v>
      </c>
      <c r="H8" s="37" t="str">
        <f t="shared" si="1"/>
        <v>Crawley AC</v>
      </c>
      <c r="I8" s="237"/>
      <c r="J8" s="167"/>
      <c r="K8" s="166"/>
      <c r="L8" s="167"/>
      <c r="M8" s="166"/>
      <c r="N8" s="167"/>
      <c r="O8" s="166"/>
      <c r="P8" s="167"/>
      <c r="Q8" s="165" t="s">
        <v>419</v>
      </c>
      <c r="R8" s="165"/>
      <c r="S8" s="169" t="s">
        <v>419</v>
      </c>
      <c r="T8" s="169"/>
      <c r="U8" s="169" t="s">
        <v>419</v>
      </c>
      <c r="V8" s="169"/>
      <c r="W8" s="172" t="s">
        <v>422</v>
      </c>
      <c r="X8" s="173"/>
      <c r="Y8" s="166" t="s">
        <v>422</v>
      </c>
      <c r="Z8" s="167"/>
      <c r="AA8" s="166" t="s">
        <v>421</v>
      </c>
      <c r="AB8" s="167"/>
      <c r="AC8" s="166" t="s">
        <v>420</v>
      </c>
      <c r="AD8" s="167"/>
      <c r="AE8" s="166"/>
      <c r="AF8" s="167"/>
      <c r="AG8" s="170">
        <v>3.15</v>
      </c>
      <c r="AH8" s="171"/>
      <c r="AI8" s="65"/>
      <c r="AJ8" s="65"/>
      <c r="AK8" s="66"/>
      <c r="AL8" s="23">
        <f t="shared" si="12"/>
        <v>13</v>
      </c>
      <c r="AM8" s="192"/>
      <c r="AN8" s="187"/>
      <c r="AO8" s="188"/>
      <c r="AP8" s="21">
        <v>0</v>
      </c>
      <c r="AQ8" s="60"/>
      <c r="AR8" s="60">
        <f t="shared" si="2"/>
      </c>
      <c r="AS8" s="60">
        <f t="shared" si="3"/>
      </c>
      <c r="AT8" s="60">
        <f>IF(OR(AN8=0,AN8=""),"",IF(OR(AN8=AN9,AN8=AN10,AN8=AN11,AN8=AN12,AN8=AN13,AN8=AN14,AN8=AN15,AN8=AN16,AN8=AN17,AN8=AN18,AN8=AN19,AN8=AN20,AN8=AN21,AN8=AN6,AN8=AN7),"=",""))</f>
      </c>
      <c r="AU8" s="60"/>
      <c r="AV8" s="60">
        <f t="shared" si="4"/>
      </c>
      <c r="AW8" s="60">
        <f t="shared" si="5"/>
      </c>
      <c r="AX8" s="60">
        <f>IF(OR(AO8=0,AO8=""),"",IF(OR(AO8=AO9,AO8=AO10,AO8=AO11,AO8=AO12,AO8=AO13,AO8=AO14,AO8=AO15,AO8=AO16,AO8=AO17,AO8=AO18,AO8=AO19,AO8=AO20,AO8=AO21,AO8=AO6,AO8=AO7),"=",""))</f>
      </c>
      <c r="AY8" s="60">
        <f t="shared" si="6"/>
        <v>13</v>
      </c>
      <c r="AZ8" s="60">
        <f t="shared" si="7"/>
        <v>13</v>
      </c>
      <c r="BB8" s="18">
        <f t="shared" si="8"/>
        <v>13</v>
      </c>
      <c r="BC8" s="18">
        <f t="shared" si="9"/>
        <v>13</v>
      </c>
      <c r="BD8" s="16"/>
      <c r="BE8" s="18">
        <f t="shared" si="10"/>
      </c>
      <c r="BF8" s="18">
        <f t="shared" si="10"/>
      </c>
      <c r="BG8" s="18">
        <f t="shared" si="10"/>
      </c>
      <c r="BH8" s="18">
        <f t="shared" si="10"/>
      </c>
      <c r="BI8" s="18">
        <f t="shared" si="10"/>
      </c>
      <c r="BJ8" s="18">
        <f t="shared" si="10"/>
      </c>
      <c r="BK8" s="18">
        <f t="shared" si="10"/>
      </c>
      <c r="BL8" s="18">
        <f t="shared" si="10"/>
      </c>
      <c r="BM8" s="18">
        <f t="shared" si="11"/>
      </c>
      <c r="BN8" s="18">
        <f t="shared" si="11"/>
      </c>
      <c r="BO8" s="18">
        <f t="shared" si="11"/>
      </c>
      <c r="BP8" s="18">
        <f t="shared" si="11"/>
      </c>
      <c r="BQ8" s="18">
        <f t="shared" si="11"/>
      </c>
      <c r="BR8" s="18">
        <f t="shared" si="11"/>
      </c>
      <c r="BS8" s="18">
        <f t="shared" si="11"/>
      </c>
      <c r="BT8" s="18">
        <f t="shared" si="11"/>
      </c>
      <c r="CA8" s="22">
        <f>'Male Athletes'!B9</f>
        <v>69</v>
      </c>
    </row>
    <row r="9" spans="2:79" ht="15.75" customHeight="1">
      <c r="B9" s="60"/>
      <c r="C9" s="56"/>
      <c r="D9" s="56"/>
      <c r="E9" s="67">
        <v>4</v>
      </c>
      <c r="F9" s="64">
        <v>69</v>
      </c>
      <c r="G9" s="37" t="str">
        <f t="shared" si="0"/>
        <v>Michael O'Donnell</v>
      </c>
      <c r="H9" s="37" t="str">
        <f t="shared" si="1"/>
        <v>Bolton United Harriers</v>
      </c>
      <c r="I9" s="166"/>
      <c r="J9" s="167"/>
      <c r="K9" s="166"/>
      <c r="L9" s="167"/>
      <c r="M9" s="166"/>
      <c r="N9" s="167"/>
      <c r="O9" s="166"/>
      <c r="P9" s="167"/>
      <c r="Q9" s="165"/>
      <c r="R9" s="165"/>
      <c r="S9" s="165"/>
      <c r="T9" s="165"/>
      <c r="U9" s="169"/>
      <c r="V9" s="169"/>
      <c r="W9" s="172"/>
      <c r="X9" s="173"/>
      <c r="Y9" s="166"/>
      <c r="Z9" s="167"/>
      <c r="AA9" s="166"/>
      <c r="AB9" s="167"/>
      <c r="AC9" s="166"/>
      <c r="AD9" s="167"/>
      <c r="AE9" s="166"/>
      <c r="AF9" s="167"/>
      <c r="AG9" s="170" t="s">
        <v>439</v>
      </c>
      <c r="AH9" s="171"/>
      <c r="AI9" s="65"/>
      <c r="AJ9" s="65"/>
      <c r="AK9" s="66"/>
      <c r="AL9" s="23">
        <f t="shared" si="12"/>
      </c>
      <c r="AM9" s="192"/>
      <c r="AN9" s="187"/>
      <c r="AO9" s="188"/>
      <c r="AP9" s="21">
        <v>0</v>
      </c>
      <c r="AQ9" s="60"/>
      <c r="AR9" s="60">
        <f t="shared" si="2"/>
      </c>
      <c r="AS9" s="60">
        <f t="shared" si="3"/>
      </c>
      <c r="AT9" s="60">
        <f>IF(OR(AN9=0,AN9=""),"",IF(OR(AN9=AN10,AN9=AN11,AN9=AN12,AN9=AN13,AN9=AN14,AN9=AN15,AN9=AN16,AN9=AN17,AN9=AN18,AN9=AN19,AN9=AN20,AN9=AN21,AN9=AN6,AN9=AN7,AN9=AN8),"=",""))</f>
      </c>
      <c r="AU9" s="60"/>
      <c r="AV9" s="60">
        <f t="shared" si="4"/>
      </c>
      <c r="AW9" s="60">
        <f t="shared" si="5"/>
      </c>
      <c r="AX9" s="60">
        <f>IF(OR(AO9=0,AO9=""),"",IF(OR(AO9=AO10,AO9=AO11,AO9=AO12,AO9=AO13,AO9=AO14,AO9=AO15,AO9=AO16,AO9=AO17,AO9=AO18,AO9=AO19,AO9=AO20,AO9=AO21,AO9=AO6,AO9=AO7,AO9=AO8),"=",""))</f>
      </c>
      <c r="AY9" s="60">
        <f t="shared" si="6"/>
      </c>
      <c r="AZ9" s="60">
        <f t="shared" si="7"/>
      </c>
      <c r="BB9" s="18">
        <f t="shared" si="8"/>
      </c>
      <c r="BC9" s="18">
        <f t="shared" si="9"/>
      </c>
      <c r="BD9" s="16"/>
      <c r="BE9" s="18">
        <f t="shared" si="10"/>
      </c>
      <c r="BF9" s="18">
        <f t="shared" si="10"/>
      </c>
      <c r="BG9" s="18">
        <f t="shared" si="10"/>
      </c>
      <c r="BH9" s="18">
        <f t="shared" si="10"/>
      </c>
      <c r="BI9" s="18">
        <f t="shared" si="10"/>
      </c>
      <c r="BJ9" s="18">
        <f t="shared" si="10"/>
      </c>
      <c r="BK9" s="18">
        <f t="shared" si="10"/>
      </c>
      <c r="BL9" s="18">
        <f t="shared" si="10"/>
      </c>
      <c r="BM9" s="18">
        <f t="shared" si="11"/>
      </c>
      <c r="BN9" s="18">
        <f t="shared" si="11"/>
      </c>
      <c r="BO9" s="18">
        <f t="shared" si="11"/>
      </c>
      <c r="BP9" s="18">
        <f t="shared" si="11"/>
      </c>
      <c r="BQ9" s="18">
        <f t="shared" si="11"/>
      </c>
      <c r="BR9" s="18">
        <f t="shared" si="11"/>
      </c>
      <c r="BS9" s="18">
        <f t="shared" si="11"/>
      </c>
      <c r="BT9" s="18">
        <f t="shared" si="11"/>
      </c>
      <c r="CA9" s="22">
        <f>'Male Athletes'!B10</f>
        <v>66</v>
      </c>
    </row>
    <row r="10" spans="2:79" ht="15.75" customHeight="1">
      <c r="B10" s="60"/>
      <c r="C10" s="56"/>
      <c r="D10" s="56"/>
      <c r="E10" s="67">
        <v>5</v>
      </c>
      <c r="F10" s="64">
        <v>58</v>
      </c>
      <c r="G10" s="37" t="str">
        <f t="shared" si="0"/>
        <v>Adam Edgar</v>
      </c>
      <c r="H10" s="37" t="str">
        <f t="shared" si="1"/>
        <v>Macclesfield</v>
      </c>
      <c r="I10" s="166"/>
      <c r="J10" s="167"/>
      <c r="K10" s="166"/>
      <c r="L10" s="167"/>
      <c r="M10" s="166"/>
      <c r="N10" s="167"/>
      <c r="O10" s="166"/>
      <c r="P10" s="167"/>
      <c r="Q10" s="165"/>
      <c r="R10" s="165"/>
      <c r="S10" s="165"/>
      <c r="T10" s="165"/>
      <c r="U10" s="169"/>
      <c r="V10" s="169"/>
      <c r="W10" s="172"/>
      <c r="X10" s="173"/>
      <c r="Y10" s="166" t="s">
        <v>419</v>
      </c>
      <c r="Z10" s="167"/>
      <c r="AA10" s="166" t="s">
        <v>422</v>
      </c>
      <c r="AB10" s="167"/>
      <c r="AC10" s="166" t="s">
        <v>419</v>
      </c>
      <c r="AD10" s="167"/>
      <c r="AE10" s="166" t="s">
        <v>422</v>
      </c>
      <c r="AF10" s="167"/>
      <c r="AG10" s="170">
        <v>3.35</v>
      </c>
      <c r="AH10" s="171"/>
      <c r="AI10" s="65"/>
      <c r="AJ10" s="65"/>
      <c r="AK10" s="66"/>
      <c r="AL10" s="23">
        <f t="shared" si="12"/>
        <v>9</v>
      </c>
      <c r="AM10" s="192"/>
      <c r="AN10" s="187"/>
      <c r="AO10" s="188"/>
      <c r="AP10" s="21">
        <v>0</v>
      </c>
      <c r="AQ10" s="60"/>
      <c r="AR10" s="60">
        <f t="shared" si="2"/>
      </c>
      <c r="AS10" s="60">
        <f t="shared" si="3"/>
      </c>
      <c r="AT10" s="60">
        <f>IF(OR(AN10=0,AN10=""),"",IF(OR(AN10=AN11,AN10=AN12,AN10=AN13,AN10=AN14,AN10=AN15,AN10=AN16,AN10=AN17,AN10=AN18,AN10=AN19,AN10=AN20,AN10=AN21,AN10=AN6,AN10=AN7,AN10=AN8,AN10=AN9),"=",""))</f>
      </c>
      <c r="AU10" s="60"/>
      <c r="AV10" s="60">
        <f t="shared" si="4"/>
      </c>
      <c r="AW10" s="60">
        <f t="shared" si="5"/>
      </c>
      <c r="AX10" s="60">
        <f>IF(OR(AO10=0,AO10=""),"",IF(OR(AO10=AO11,AO10=AO12,AO10=AO13,AO10=AO14,AO10=AO15,AO10=AO16,AO10=AO17,AO10=AO18,AO10=AO19,AO10=AO20,AO10=AO21,AO10=AO6,AO10=AO7,AO10=AO8,AO10=AO9),"=",""))</f>
      </c>
      <c r="AY10" s="60">
        <f t="shared" si="6"/>
        <v>9</v>
      </c>
      <c r="AZ10" s="60">
        <f t="shared" si="7"/>
        <v>9</v>
      </c>
      <c r="BB10" s="18">
        <f t="shared" si="8"/>
        <v>9</v>
      </c>
      <c r="BC10" s="18">
        <f t="shared" si="9"/>
        <v>9</v>
      </c>
      <c r="BD10" s="16"/>
      <c r="BE10" s="18">
        <f t="shared" si="10"/>
      </c>
      <c r="BF10" s="18">
        <f t="shared" si="10"/>
      </c>
      <c r="BG10" s="18">
        <f t="shared" si="10"/>
      </c>
      <c r="BH10" s="18">
        <f t="shared" si="10"/>
      </c>
      <c r="BI10" s="18">
        <f t="shared" si="10"/>
      </c>
      <c r="BJ10" s="18">
        <f t="shared" si="10"/>
      </c>
      <c r="BK10" s="18">
        <f t="shared" si="10"/>
      </c>
      <c r="BL10" s="18">
        <f t="shared" si="10"/>
      </c>
      <c r="BM10" s="18">
        <f t="shared" si="11"/>
      </c>
      <c r="BN10" s="18">
        <f t="shared" si="11"/>
      </c>
      <c r="BO10" s="18">
        <f t="shared" si="11"/>
      </c>
      <c r="BP10" s="18">
        <f t="shared" si="11"/>
      </c>
      <c r="BQ10" s="18">
        <f t="shared" si="11"/>
      </c>
      <c r="BR10" s="18">
        <f t="shared" si="11"/>
      </c>
      <c r="BS10" s="18">
        <f t="shared" si="11"/>
      </c>
      <c r="BT10" s="18">
        <f t="shared" si="11"/>
      </c>
      <c r="CA10" s="22">
        <f>'Male Athletes'!B11</f>
        <v>70</v>
      </c>
    </row>
    <row r="11" spans="2:79" ht="15.75" customHeight="1">
      <c r="B11" s="60"/>
      <c r="C11" s="56"/>
      <c r="D11" s="56"/>
      <c r="E11" s="67">
        <v>6</v>
      </c>
      <c r="F11" s="64">
        <v>77</v>
      </c>
      <c r="G11" s="37" t="str">
        <f t="shared" si="0"/>
        <v>Matthew Wright</v>
      </c>
      <c r="H11" s="37" t="str">
        <f t="shared" si="1"/>
        <v>Kendal</v>
      </c>
      <c r="I11" s="166"/>
      <c r="J11" s="167"/>
      <c r="K11" s="166"/>
      <c r="L11" s="167"/>
      <c r="M11" s="166"/>
      <c r="N11" s="167"/>
      <c r="O11" s="166"/>
      <c r="P11" s="167"/>
      <c r="Q11" s="165"/>
      <c r="R11" s="165"/>
      <c r="S11" s="165"/>
      <c r="T11" s="165"/>
      <c r="U11" s="169"/>
      <c r="V11" s="169"/>
      <c r="W11" s="172"/>
      <c r="X11" s="173"/>
      <c r="Y11" s="166" t="s">
        <v>421</v>
      </c>
      <c r="Z11" s="167"/>
      <c r="AA11" s="166" t="s">
        <v>419</v>
      </c>
      <c r="AB11" s="167"/>
      <c r="AC11" s="166" t="s">
        <v>419</v>
      </c>
      <c r="AD11" s="167"/>
      <c r="AE11" s="166" t="s">
        <v>421</v>
      </c>
      <c r="AF11" s="167"/>
      <c r="AG11" s="170">
        <v>3.55</v>
      </c>
      <c r="AH11" s="171"/>
      <c r="AI11" s="65"/>
      <c r="AJ11" s="65"/>
      <c r="AK11" s="66"/>
      <c r="AL11" s="23">
        <f t="shared" si="12"/>
        <v>7</v>
      </c>
      <c r="AM11" s="192"/>
      <c r="AN11" s="187"/>
      <c r="AO11" s="188"/>
      <c r="AP11" s="21">
        <v>0</v>
      </c>
      <c r="AQ11" s="60"/>
      <c r="AR11" s="60">
        <f t="shared" si="2"/>
      </c>
      <c r="AS11" s="60">
        <f t="shared" si="3"/>
      </c>
      <c r="AT11" s="60">
        <f>IF(OR(AN11=0,AN11=""),"",IF(OR(AN11=AN12,AN11=AN13,AN11=AN14,AN11=AN15,AN11=AN16,AN11=AN17,AN11=AN18,AN11=AN19,AN11=AN20,AN11=AN21,AN11=AN6,AN11=AN7,AN11=AN8,AN11=AN9,AN11=AN10),"=",""))</f>
      </c>
      <c r="AU11" s="60"/>
      <c r="AV11" s="60">
        <f t="shared" si="4"/>
      </c>
      <c r="AW11" s="60">
        <f t="shared" si="5"/>
      </c>
      <c r="AX11" s="60">
        <f>IF(OR(AO11=0,AO11=""),"",IF(OR(AO11=AO12,AO11=AO13,AO11=AO14,AO11=AO15,AO11=AO16,AO11=AO17,AO11=AO18,AO11=AO19,AO11=AO20,AO11=AO21,AO11=AO6,AO11=AO7,AO11=AO8,AO11=AO9,AO11=AO10),"=",""))</f>
      </c>
      <c r="AY11" s="60">
        <f t="shared" si="6"/>
        <v>7</v>
      </c>
      <c r="AZ11" s="60">
        <f t="shared" si="7"/>
        <v>7</v>
      </c>
      <c r="BB11" s="18">
        <f t="shared" si="8"/>
        <v>7</v>
      </c>
      <c r="BC11" s="18">
        <f t="shared" si="9"/>
        <v>7</v>
      </c>
      <c r="BD11" s="16"/>
      <c r="BE11" s="18">
        <f t="shared" si="10"/>
      </c>
      <c r="BF11" s="18">
        <f t="shared" si="10"/>
      </c>
      <c r="BG11" s="18">
        <f t="shared" si="10"/>
      </c>
      <c r="BH11" s="18">
        <f t="shared" si="10"/>
      </c>
      <c r="BI11" s="18">
        <f t="shared" si="10"/>
      </c>
      <c r="BJ11" s="18">
        <f t="shared" si="10"/>
      </c>
      <c r="BK11" s="18">
        <f t="shared" si="10"/>
      </c>
      <c r="BL11" s="18">
        <f t="shared" si="10"/>
      </c>
      <c r="BM11" s="18">
        <f t="shared" si="11"/>
      </c>
      <c r="BN11" s="18">
        <f t="shared" si="11"/>
      </c>
      <c r="BO11" s="18">
        <f t="shared" si="11"/>
      </c>
      <c r="BP11" s="18">
        <f t="shared" si="11"/>
      </c>
      <c r="BQ11" s="18">
        <f t="shared" si="11"/>
      </c>
      <c r="BR11" s="18">
        <f t="shared" si="11"/>
      </c>
      <c r="BS11" s="18">
        <f t="shared" si="11"/>
      </c>
      <c r="BT11" s="18">
        <f t="shared" si="11"/>
      </c>
      <c r="CA11" s="22">
        <f>'Male Athletes'!B12</f>
        <v>71</v>
      </c>
    </row>
    <row r="12" spans="2:79" ht="15.75" customHeight="1">
      <c r="B12" s="60"/>
      <c r="C12" s="56"/>
      <c r="D12" s="56"/>
      <c r="E12" s="67">
        <v>7</v>
      </c>
      <c r="F12" s="64">
        <v>57</v>
      </c>
      <c r="G12" s="37" t="str">
        <f t="shared" si="0"/>
        <v>David Dempsey</v>
      </c>
      <c r="H12" s="37" t="str">
        <f t="shared" si="1"/>
        <v>Longwood Harriers</v>
      </c>
      <c r="I12" s="166"/>
      <c r="J12" s="167"/>
      <c r="K12" s="166"/>
      <c r="L12" s="167"/>
      <c r="M12" s="166"/>
      <c r="N12" s="167"/>
      <c r="O12" s="166"/>
      <c r="P12" s="167"/>
      <c r="Q12" s="165"/>
      <c r="R12" s="165"/>
      <c r="S12" s="165"/>
      <c r="T12" s="165"/>
      <c r="U12" s="169"/>
      <c r="V12" s="169"/>
      <c r="W12" s="172"/>
      <c r="X12" s="173"/>
      <c r="Y12" s="166"/>
      <c r="Z12" s="167"/>
      <c r="AA12" s="166"/>
      <c r="AB12" s="167"/>
      <c r="AC12" s="166" t="s">
        <v>419</v>
      </c>
      <c r="AD12" s="167"/>
      <c r="AE12" s="166" t="s">
        <v>419</v>
      </c>
      <c r="AF12" s="167"/>
      <c r="AG12" s="170">
        <v>3.35</v>
      </c>
      <c r="AH12" s="171"/>
      <c r="AI12" s="65"/>
      <c r="AJ12" s="65"/>
      <c r="AK12" s="66"/>
      <c r="AL12" s="23">
        <f t="shared" si="12"/>
        <v>9</v>
      </c>
      <c r="AM12" s="192"/>
      <c r="AN12" s="187"/>
      <c r="AO12" s="188"/>
      <c r="AP12" s="21">
        <v>0</v>
      </c>
      <c r="AQ12" s="60"/>
      <c r="AR12" s="60">
        <f t="shared" si="2"/>
      </c>
      <c r="AS12" s="60">
        <f t="shared" si="3"/>
      </c>
      <c r="AT12" s="60">
        <f>IF(OR(AN12=0,AN12=""),"",IF(OR(AN12=AN13,AN12=AN14,AN12=AN15,AN12=AN16,AN12=AN17,AN12=AN18,AN12=AN19,AN12=AN20,AN12=AN21,AN12=AN6,AN12=AN7,AN12=AN8,AN12=AN9,AN12=AN10,AN12=AN11),"=",""))</f>
      </c>
      <c r="AU12" s="60"/>
      <c r="AV12" s="60">
        <f t="shared" si="4"/>
      </c>
      <c r="AW12" s="60">
        <f t="shared" si="5"/>
      </c>
      <c r="AX12" s="60">
        <f>IF(OR(AO12=0,AO12=""),"",IF(OR(AO12=AO13,AO12=AO14,AO12=AO15,AO12=AO16,AO12=AO17,AO12=AO18,AO12=AO19,AO12=AO20,AO12=AO21,AO12=AO6,AO12=AO7,AO12=AO8,AO12=AO9,AO12=AO10,AO12=AO11),"=",""))</f>
      </c>
      <c r="AY12" s="60">
        <f t="shared" si="6"/>
        <v>9</v>
      </c>
      <c r="AZ12" s="60">
        <f t="shared" si="7"/>
        <v>9</v>
      </c>
      <c r="BB12" s="18">
        <f t="shared" si="8"/>
        <v>9</v>
      </c>
      <c r="BC12" s="18">
        <f t="shared" si="9"/>
        <v>9</v>
      </c>
      <c r="BD12" s="16"/>
      <c r="BE12" s="18">
        <f t="shared" si="10"/>
      </c>
      <c r="BF12" s="18">
        <f t="shared" si="10"/>
      </c>
      <c r="BG12" s="18">
        <f t="shared" si="10"/>
      </c>
      <c r="BH12" s="18">
        <f t="shared" si="10"/>
      </c>
      <c r="BI12" s="18">
        <f t="shared" si="10"/>
      </c>
      <c r="BJ12" s="18">
        <f t="shared" si="10"/>
      </c>
      <c r="BK12" s="18">
        <f t="shared" si="10"/>
      </c>
      <c r="BL12" s="18">
        <f t="shared" si="10"/>
      </c>
      <c r="BM12" s="18">
        <f t="shared" si="11"/>
      </c>
      <c r="BN12" s="18">
        <f t="shared" si="11"/>
      </c>
      <c r="BO12" s="18">
        <f t="shared" si="11"/>
      </c>
      <c r="BP12" s="18">
        <f t="shared" si="11"/>
      </c>
      <c r="BQ12" s="18">
        <f t="shared" si="11"/>
      </c>
      <c r="BR12" s="18">
        <f t="shared" si="11"/>
      </c>
      <c r="BS12" s="18">
        <f t="shared" si="11"/>
      </c>
      <c r="BT12" s="18">
        <f t="shared" si="11"/>
      </c>
      <c r="CA12" s="22">
        <f>'Male Athletes'!B13</f>
        <v>65</v>
      </c>
    </row>
    <row r="13" spans="2:79" ht="15.75" customHeight="1">
      <c r="B13" s="60"/>
      <c r="C13" s="56"/>
      <c r="D13" s="56"/>
      <c r="E13" s="67">
        <v>8</v>
      </c>
      <c r="F13" s="64">
        <v>66</v>
      </c>
      <c r="G13" s="37" t="str">
        <f t="shared" si="0"/>
        <v>Shaun Leigh</v>
      </c>
      <c r="H13" s="37" t="str">
        <f t="shared" si="1"/>
        <v>Brighton &amp; Hove AC</v>
      </c>
      <c r="I13" s="166"/>
      <c r="J13" s="167"/>
      <c r="K13" s="166"/>
      <c r="L13" s="167"/>
      <c r="M13" s="166"/>
      <c r="N13" s="167"/>
      <c r="O13" s="166"/>
      <c r="P13" s="167"/>
      <c r="Q13" s="165"/>
      <c r="R13" s="165"/>
      <c r="S13" s="165"/>
      <c r="T13" s="165"/>
      <c r="U13" s="169"/>
      <c r="V13" s="169"/>
      <c r="W13" s="172"/>
      <c r="X13" s="173"/>
      <c r="Y13" s="166"/>
      <c r="Z13" s="167"/>
      <c r="AA13" s="166"/>
      <c r="AB13" s="167"/>
      <c r="AC13" s="166" t="s">
        <v>421</v>
      </c>
      <c r="AD13" s="167"/>
      <c r="AE13" s="166" t="s">
        <v>419</v>
      </c>
      <c r="AF13" s="167"/>
      <c r="AG13" s="170">
        <v>3.55</v>
      </c>
      <c r="AH13" s="171"/>
      <c r="AI13" s="65"/>
      <c r="AJ13" s="65"/>
      <c r="AK13" s="66"/>
      <c r="AL13" s="23">
        <f t="shared" si="12"/>
        <v>7</v>
      </c>
      <c r="AM13" s="192"/>
      <c r="AN13" s="187"/>
      <c r="AO13" s="188"/>
      <c r="AP13" s="21">
        <v>0</v>
      </c>
      <c r="AQ13" s="60"/>
      <c r="AR13" s="60">
        <f t="shared" si="2"/>
      </c>
      <c r="AS13" s="60">
        <f t="shared" si="3"/>
      </c>
      <c r="AT13" s="60">
        <f>IF(OR(AN13=0,AN13=""),"",IF(OR(AN13=AN14,AN13=AN15,AN13=AN16,AN13=AN17,AN13=AN18,AN13=AN19,AN13=AN20,AN13=AN21,AN13=AN6,AN13=AN7,AN13=AN8,AN13=AN9,AN13=AN10,AN13=AN11,AN13=AN12),"=",""))</f>
      </c>
      <c r="AU13" s="60"/>
      <c r="AV13" s="60">
        <f t="shared" si="4"/>
      </c>
      <c r="AW13" s="60">
        <f t="shared" si="5"/>
      </c>
      <c r="AX13" s="60">
        <f>IF(OR(AO13=0,AO13=""),"",IF(OR(AO13=AO14,AO13=AO15,AO13=AO16,AO13=AO17,AO13=AO18,AO13=AO19,AO13=AO20,AO13=AO21,AO13=AO6,AO13=AO7,AO13=AO8,AO13=AO9,AO13=AO10,AO13=AO11,AO13=AO12),"=",""))</f>
      </c>
      <c r="AY13" s="60">
        <f t="shared" si="6"/>
        <v>7</v>
      </c>
      <c r="AZ13" s="60">
        <f t="shared" si="7"/>
        <v>7</v>
      </c>
      <c r="BB13" s="18">
        <f t="shared" si="8"/>
        <v>7</v>
      </c>
      <c r="BC13" s="18">
        <f t="shared" si="9"/>
        <v>7</v>
      </c>
      <c r="BD13" s="16"/>
      <c r="BE13" s="18">
        <f t="shared" si="10"/>
      </c>
      <c r="BF13" s="18">
        <f t="shared" si="10"/>
      </c>
      <c r="BG13" s="18">
        <f t="shared" si="10"/>
      </c>
      <c r="BH13" s="18">
        <f t="shared" si="10"/>
      </c>
      <c r="BI13" s="18">
        <f t="shared" si="10"/>
      </c>
      <c r="BJ13" s="18">
        <f t="shared" si="10"/>
      </c>
      <c r="BK13" s="18">
        <f t="shared" si="10"/>
      </c>
      <c r="BL13" s="18">
        <f t="shared" si="10"/>
      </c>
      <c r="BM13" s="18">
        <f t="shared" si="11"/>
      </c>
      <c r="BN13" s="18">
        <f t="shared" si="11"/>
      </c>
      <c r="BO13" s="18">
        <f t="shared" si="11"/>
      </c>
      <c r="BP13" s="18">
        <f t="shared" si="11"/>
      </c>
      <c r="BQ13" s="18">
        <f t="shared" si="11"/>
      </c>
      <c r="BR13" s="18">
        <f t="shared" si="11"/>
      </c>
      <c r="BS13" s="18">
        <f t="shared" si="11"/>
      </c>
      <c r="BT13" s="18">
        <f t="shared" si="11"/>
      </c>
      <c r="CA13" s="22">
        <f>'Male Athletes'!B14</f>
        <v>73</v>
      </c>
    </row>
    <row r="14" spans="2:79" ht="15.75" customHeight="1">
      <c r="B14" s="60"/>
      <c r="C14" s="56"/>
      <c r="D14" s="56"/>
      <c r="E14" s="67">
        <v>9</v>
      </c>
      <c r="F14" s="64">
        <v>70</v>
      </c>
      <c r="G14" s="37" t="str">
        <f t="shared" si="0"/>
        <v>Andrew Robinson</v>
      </c>
      <c r="H14" s="37" t="str">
        <f t="shared" si="1"/>
        <v>Preston Harriers</v>
      </c>
      <c r="I14" s="166"/>
      <c r="J14" s="167"/>
      <c r="K14" s="166"/>
      <c r="L14" s="167"/>
      <c r="M14" s="166"/>
      <c r="N14" s="167"/>
      <c r="O14" s="166"/>
      <c r="P14" s="167"/>
      <c r="Q14" s="165"/>
      <c r="R14" s="165"/>
      <c r="S14" s="165"/>
      <c r="T14" s="165"/>
      <c r="U14" s="169"/>
      <c r="V14" s="169"/>
      <c r="W14" s="172"/>
      <c r="X14" s="173"/>
      <c r="Y14" s="166"/>
      <c r="Z14" s="167"/>
      <c r="AA14" s="166"/>
      <c r="AB14" s="167"/>
      <c r="AC14" s="166" t="s">
        <v>419</v>
      </c>
      <c r="AD14" s="167"/>
      <c r="AE14" s="166" t="s">
        <v>419</v>
      </c>
      <c r="AF14" s="167"/>
      <c r="AG14" s="170">
        <v>3.65</v>
      </c>
      <c r="AH14" s="171"/>
      <c r="AI14" s="65"/>
      <c r="AJ14" s="65"/>
      <c r="AK14" s="66"/>
      <c r="AL14" s="23">
        <f t="shared" si="12"/>
        <v>5</v>
      </c>
      <c r="AM14" s="192"/>
      <c r="AN14" s="187"/>
      <c r="AO14" s="188"/>
      <c r="AP14" s="21">
        <v>0</v>
      </c>
      <c r="AQ14" s="60"/>
      <c r="AR14" s="60">
        <f t="shared" si="2"/>
      </c>
      <c r="AS14" s="60">
        <f t="shared" si="3"/>
      </c>
      <c r="AT14" s="60">
        <f>IF(OR(AN14=0,AN14=""),"",IF(OR(AN14=AN15,AN14=AN16,AN14=AN17,AN14=AN18,AN14=AN19,AN14=AN20,AN14=AN21,AN14=AN6,AN14=AN7,AN14=AN8,AN14=AN9,AN14=AN10,AN14=AN11,AN14=AN12,AN14=AN13),"=",""))</f>
      </c>
      <c r="AU14" s="60"/>
      <c r="AV14" s="60">
        <f t="shared" si="4"/>
      </c>
      <c r="AW14" s="60">
        <f t="shared" si="5"/>
      </c>
      <c r="AX14" s="60">
        <f>IF(OR(AO14=0,AO14=""),"",IF(OR(AO14=AO15,AO14=AO16,AO14=AO17,AO14=AO18,AO14=AO19,AO14=AO20,AO14=AO21,AO14=AO6,AO14=AO7,AO14=AO8,AO14=AO9,AO14=AO10,AO14=AO11,AO14=AO12,AO14=AO13),"=",""))</f>
      </c>
      <c r="AY14" s="60">
        <f t="shared" si="6"/>
        <v>5</v>
      </c>
      <c r="AZ14" s="60">
        <f t="shared" si="7"/>
        <v>5</v>
      </c>
      <c r="BB14" s="18">
        <f t="shared" si="8"/>
        <v>5</v>
      </c>
      <c r="BC14" s="18">
        <f t="shared" si="9"/>
        <v>5</v>
      </c>
      <c r="BD14" s="16"/>
      <c r="BE14" s="18">
        <f t="shared" si="10"/>
      </c>
      <c r="BF14" s="18">
        <f t="shared" si="10"/>
      </c>
      <c r="BG14" s="18">
        <f t="shared" si="10"/>
      </c>
      <c r="BH14" s="18">
        <f t="shared" si="10"/>
      </c>
      <c r="BI14" s="18">
        <f t="shared" si="10"/>
      </c>
      <c r="BJ14" s="18">
        <f t="shared" si="10"/>
      </c>
      <c r="BK14" s="18">
        <f t="shared" si="10"/>
      </c>
      <c r="BL14" s="18">
        <f t="shared" si="10"/>
      </c>
      <c r="BM14" s="18">
        <f t="shared" si="11"/>
      </c>
      <c r="BN14" s="18">
        <f t="shared" si="11"/>
      </c>
      <c r="BO14" s="18">
        <f t="shared" si="11"/>
      </c>
      <c r="BP14" s="18">
        <f t="shared" si="11"/>
      </c>
      <c r="BQ14" s="18">
        <f t="shared" si="11"/>
      </c>
      <c r="BR14" s="18">
        <f t="shared" si="11"/>
      </c>
      <c r="BS14" s="18">
        <f t="shared" si="11"/>
      </c>
      <c r="BT14" s="18">
        <f t="shared" si="11"/>
      </c>
      <c r="CA14" s="22">
        <f>'Male Athletes'!B15</f>
        <v>74</v>
      </c>
    </row>
    <row r="15" spans="2:79" ht="15.75" customHeight="1">
      <c r="B15" s="60"/>
      <c r="C15" s="56"/>
      <c r="D15" s="56"/>
      <c r="E15" s="67">
        <v>10</v>
      </c>
      <c r="F15" s="64">
        <v>68</v>
      </c>
      <c r="G15" s="37" t="str">
        <f t="shared" si="0"/>
        <v>Jack Mcshane</v>
      </c>
      <c r="H15" s="37" t="str">
        <f t="shared" si="1"/>
        <v>Corby A.C</v>
      </c>
      <c r="I15" s="166"/>
      <c r="J15" s="167"/>
      <c r="K15" s="166"/>
      <c r="L15" s="167"/>
      <c r="M15" s="166"/>
      <c r="N15" s="167"/>
      <c r="O15" s="166"/>
      <c r="P15" s="167"/>
      <c r="Q15" s="165"/>
      <c r="R15" s="165"/>
      <c r="S15" s="165"/>
      <c r="T15" s="165"/>
      <c r="U15" s="169"/>
      <c r="V15" s="169"/>
      <c r="W15" s="172"/>
      <c r="X15" s="173"/>
      <c r="Y15" s="166"/>
      <c r="Z15" s="167"/>
      <c r="AA15" s="166"/>
      <c r="AB15" s="167"/>
      <c r="AC15" s="166" t="s">
        <v>421</v>
      </c>
      <c r="AD15" s="167"/>
      <c r="AE15" s="166" t="s">
        <v>421</v>
      </c>
      <c r="AF15" s="167"/>
      <c r="AG15" s="170">
        <v>3.35</v>
      </c>
      <c r="AH15" s="171"/>
      <c r="AI15" s="65"/>
      <c r="AJ15" s="65"/>
      <c r="AK15" s="66"/>
      <c r="AL15" s="23">
        <f t="shared" si="12"/>
        <v>9</v>
      </c>
      <c r="AM15" s="192"/>
      <c r="AN15" s="187"/>
      <c r="AO15" s="188"/>
      <c r="AP15" s="21">
        <v>0</v>
      </c>
      <c r="AQ15" s="60"/>
      <c r="AR15" s="60">
        <f t="shared" si="2"/>
      </c>
      <c r="AS15" s="60">
        <f t="shared" si="3"/>
      </c>
      <c r="AT15" s="60">
        <f>IF(OR(AN15=0,AN15=""),"",IF(OR(AN15=AN16,AN15=AN17,AN15=AN18,AN15=AN19,AN15=AN20,AN15=AN21,AN15=AN6,AN15=AN7,AN15=AN8,AN15=AN9,AN15=AN10,AN15=AN11,AN15=AN12,AN15=AN13,AN15=AN14),"=",""))</f>
      </c>
      <c r="AU15" s="60"/>
      <c r="AV15" s="60">
        <f t="shared" si="4"/>
      </c>
      <c r="AW15" s="60">
        <f t="shared" si="5"/>
      </c>
      <c r="AX15" s="60">
        <f>IF(OR(AO15=0,AO15=""),"",IF(OR(AO15=AO16,AO15=AO17,AO15=AO18,AO15=AO19,AO15=AO20,AO15=AO21,AO15=AO6,AO15=AO7,AO15=AO8,AO15=AO9,AO15=AO10,AO15=AO11,AO15=AO12,AO15=AO13,AO15=AO14),"=",""))</f>
      </c>
      <c r="AY15" s="60">
        <f t="shared" si="6"/>
        <v>9</v>
      </c>
      <c r="AZ15" s="60">
        <f t="shared" si="7"/>
        <v>9</v>
      </c>
      <c r="BB15" s="18">
        <f t="shared" si="8"/>
        <v>9</v>
      </c>
      <c r="BC15" s="18">
        <f t="shared" si="9"/>
        <v>9</v>
      </c>
      <c r="BD15" s="16"/>
      <c r="BE15" s="18">
        <f t="shared" si="10"/>
      </c>
      <c r="BF15" s="18">
        <f t="shared" si="10"/>
      </c>
      <c r="BG15" s="18">
        <f t="shared" si="10"/>
      </c>
      <c r="BH15" s="18">
        <f t="shared" si="10"/>
      </c>
      <c r="BI15" s="18">
        <f t="shared" si="10"/>
      </c>
      <c r="BJ15" s="18">
        <f t="shared" si="10"/>
      </c>
      <c r="BK15" s="18">
        <f t="shared" si="10"/>
      </c>
      <c r="BL15" s="18">
        <f t="shared" si="10"/>
      </c>
      <c r="BM15" s="18">
        <f t="shared" si="11"/>
      </c>
      <c r="BN15" s="18">
        <f t="shared" si="11"/>
      </c>
      <c r="BO15" s="18">
        <f t="shared" si="11"/>
      </c>
      <c r="BP15" s="18">
        <f t="shared" si="11"/>
      </c>
      <c r="BQ15" s="18">
        <f t="shared" si="11"/>
      </c>
      <c r="BR15" s="18">
        <f t="shared" si="11"/>
      </c>
      <c r="BS15" s="18">
        <f t="shared" si="11"/>
      </c>
      <c r="BT15" s="18">
        <f t="shared" si="11"/>
      </c>
      <c r="CA15" s="22">
        <f>'Male Athletes'!B16</f>
        <v>55</v>
      </c>
    </row>
    <row r="16" spans="2:79" ht="15.75" customHeight="1">
      <c r="B16" s="60"/>
      <c r="C16" s="56"/>
      <c r="D16" s="56"/>
      <c r="E16" s="67">
        <v>11</v>
      </c>
      <c r="F16" s="64">
        <v>65</v>
      </c>
      <c r="G16" s="37" t="str">
        <f t="shared" si="0"/>
        <v>Will Lambourne</v>
      </c>
      <c r="H16" s="37" t="str">
        <f t="shared" si="1"/>
        <v>Milton Keynes</v>
      </c>
      <c r="I16" s="166"/>
      <c r="J16" s="167"/>
      <c r="K16" s="166"/>
      <c r="L16" s="167"/>
      <c r="M16" s="166"/>
      <c r="N16" s="167"/>
      <c r="O16" s="166"/>
      <c r="P16" s="167"/>
      <c r="Q16" s="165"/>
      <c r="R16" s="165"/>
      <c r="S16" s="165"/>
      <c r="T16" s="165"/>
      <c r="U16" s="169"/>
      <c r="V16" s="169"/>
      <c r="W16" s="172"/>
      <c r="X16" s="173"/>
      <c r="Y16" s="166"/>
      <c r="Z16" s="167"/>
      <c r="AA16" s="166"/>
      <c r="AB16" s="167"/>
      <c r="AC16" s="166" t="s">
        <v>421</v>
      </c>
      <c r="AD16" s="167"/>
      <c r="AE16" s="166" t="s">
        <v>419</v>
      </c>
      <c r="AF16" s="167"/>
      <c r="AG16" s="170">
        <v>3.65</v>
      </c>
      <c r="AH16" s="171"/>
      <c r="AI16" s="65"/>
      <c r="AJ16" s="65"/>
      <c r="AK16" s="66"/>
      <c r="AL16" s="23">
        <f t="shared" si="12"/>
        <v>5</v>
      </c>
      <c r="AM16" s="192"/>
      <c r="AN16" s="187"/>
      <c r="AO16" s="188"/>
      <c r="AP16" s="21"/>
      <c r="AQ16" s="60"/>
      <c r="AR16" s="60">
        <f t="shared" si="2"/>
      </c>
      <c r="AS16" s="60">
        <f t="shared" si="3"/>
      </c>
      <c r="AT16" s="60">
        <f>IF(OR(AN16=0,AN16=""),"",IF(OR(AN16=AN17,AN16=AN18,AN16=AN19,AN16=AN20,AN16=AN21,AN16=AN6,AN16=AN7,AN16=AN8,AN16=AN9,AN16=AN10,AN16=AN11,AN16=AN12,AN16=AN13,AN16=AN14,AN16=AN15),"=",""))</f>
      </c>
      <c r="AU16" s="60"/>
      <c r="AV16" s="60">
        <f t="shared" si="4"/>
      </c>
      <c r="AW16" s="60">
        <f t="shared" si="5"/>
      </c>
      <c r="AX16" s="60">
        <f>IF(OR(AO16=0,AO16=""),"",IF(OR(AO16=AO17,AO16=AO18,AO16=AO19,AO16=AO20,AO16=AO21,AO16=AO6,AO16=AO7,AO16=AO8,AO16=AO9,AO16=AO10,AO16=AO11,AO16=AO12,AO16=AO13,AO16=AO14,AO16=AO15),"=",""))</f>
      </c>
      <c r="AY16" s="60">
        <f t="shared" si="6"/>
        <v>5</v>
      </c>
      <c r="AZ16" s="60">
        <f t="shared" si="7"/>
        <v>5</v>
      </c>
      <c r="BB16" s="18">
        <f t="shared" si="8"/>
        <v>5</v>
      </c>
      <c r="BC16" s="18">
        <f t="shared" si="9"/>
        <v>5</v>
      </c>
      <c r="BD16" s="16"/>
      <c r="BE16" s="18">
        <f aca="true" t="shared" si="13" ref="BE16:BL25">IF($AN16="","",IF($AN16=BE$5,$AN16,""))</f>
      </c>
      <c r="BF16" s="18">
        <f t="shared" si="13"/>
      </c>
      <c r="BG16" s="18">
        <f t="shared" si="13"/>
      </c>
      <c r="BH16" s="18">
        <f t="shared" si="13"/>
      </c>
      <c r="BI16" s="18">
        <f t="shared" si="13"/>
      </c>
      <c r="BJ16" s="18">
        <f t="shared" si="13"/>
      </c>
      <c r="BK16" s="18">
        <f t="shared" si="13"/>
      </c>
      <c r="BL16" s="18">
        <f t="shared" si="13"/>
      </c>
      <c r="BM16" s="18">
        <f aca="true" t="shared" si="14" ref="BM16:BT25">IF($AO16="","",IF($AO16=BM$5,$AO16,""))</f>
      </c>
      <c r="BN16" s="18">
        <f t="shared" si="14"/>
      </c>
      <c r="BO16" s="18">
        <f t="shared" si="14"/>
      </c>
      <c r="BP16" s="18">
        <f t="shared" si="14"/>
      </c>
      <c r="BQ16" s="18">
        <f t="shared" si="14"/>
      </c>
      <c r="BR16" s="18">
        <f t="shared" si="14"/>
      </c>
      <c r="BS16" s="18">
        <f t="shared" si="14"/>
      </c>
      <c r="BT16" s="18">
        <f t="shared" si="14"/>
      </c>
      <c r="CA16" s="22">
        <f>'Male Athletes'!B17</f>
        <v>58</v>
      </c>
    </row>
    <row r="17" spans="2:79" ht="15.75" customHeight="1">
      <c r="B17" s="60"/>
      <c r="C17" s="56"/>
      <c r="D17" s="56"/>
      <c r="E17" s="67">
        <v>12</v>
      </c>
      <c r="F17" s="64">
        <v>59</v>
      </c>
      <c r="G17" s="37" t="str">
        <f t="shared" si="0"/>
        <v>Daniel Gardiner</v>
      </c>
      <c r="H17" s="37" t="str">
        <f t="shared" si="1"/>
        <v>Leeds City</v>
      </c>
      <c r="I17" s="166"/>
      <c r="J17" s="167"/>
      <c r="K17" s="166"/>
      <c r="L17" s="167"/>
      <c r="M17" s="166"/>
      <c r="N17" s="167"/>
      <c r="O17" s="166"/>
      <c r="P17" s="167"/>
      <c r="Q17" s="165"/>
      <c r="R17" s="165"/>
      <c r="S17" s="165"/>
      <c r="T17" s="165"/>
      <c r="U17" s="169"/>
      <c r="V17" s="169"/>
      <c r="W17" s="168"/>
      <c r="X17" s="167"/>
      <c r="Y17" s="166"/>
      <c r="Z17" s="167"/>
      <c r="AA17" s="166"/>
      <c r="AB17" s="167"/>
      <c r="AC17" s="166" t="s">
        <v>419</v>
      </c>
      <c r="AD17" s="167"/>
      <c r="AE17" s="166" t="s">
        <v>440</v>
      </c>
      <c r="AF17" s="167"/>
      <c r="AG17" s="170">
        <v>4.15</v>
      </c>
      <c r="AH17" s="171"/>
      <c r="AI17" s="65"/>
      <c r="AJ17" s="65"/>
      <c r="AK17" s="66"/>
      <c r="AL17" s="23">
        <f t="shared" si="12"/>
        <v>2</v>
      </c>
      <c r="AM17" s="192"/>
      <c r="AN17" s="187"/>
      <c r="AO17" s="188"/>
      <c r="AP17" s="21">
        <v>0</v>
      </c>
      <c r="AQ17" s="60"/>
      <c r="AR17" s="60">
        <f t="shared" si="2"/>
      </c>
      <c r="AS17" s="60">
        <f t="shared" si="3"/>
      </c>
      <c r="AT17" s="60">
        <f>IF(OR(AN17=0,AN17=""),"",IF(OR(AN17=AN18,AN17=AN19,AN17=AN20,AN17=AN21,AN17=AN6,AN17=AN7,AN17=AN8,AN17=AN9,AN17=AN10,AN17=AN11,AN17=AN12,AN17=AN13,AN17=AN14,AN17=AN15,AN17=AN16),"=",""))</f>
      </c>
      <c r="AU17" s="60"/>
      <c r="AV17" s="60">
        <f t="shared" si="4"/>
      </c>
      <c r="AW17" s="60">
        <f t="shared" si="5"/>
      </c>
      <c r="AX17" s="60">
        <f>IF(OR(AO17=0,AO17=""),"",IF(OR(AO17=AO18,AO17=AO19,AO17=AO20,AO17=AO21,AO17=AO6,AO17=AO7,AO17=AO8,AO17=AO9,AO17=AO10,AO17=AO11,AO17=AO12,AO17=AO13,AO17=AO14,AO17=AO15,AO17=AO16),"=",""))</f>
      </c>
      <c r="AY17" s="60">
        <f t="shared" si="6"/>
        <v>2</v>
      </c>
      <c r="AZ17" s="60">
        <f t="shared" si="7"/>
        <v>2</v>
      </c>
      <c r="BB17" s="18">
        <f t="shared" si="8"/>
        <v>2</v>
      </c>
      <c r="BC17" s="18">
        <f t="shared" si="9"/>
        <v>2</v>
      </c>
      <c r="BD17" s="16"/>
      <c r="BE17" s="18">
        <f t="shared" si="13"/>
      </c>
      <c r="BF17" s="18">
        <f t="shared" si="13"/>
      </c>
      <c r="BG17" s="18">
        <f t="shared" si="13"/>
      </c>
      <c r="BH17" s="18">
        <f t="shared" si="13"/>
      </c>
      <c r="BI17" s="18">
        <f t="shared" si="13"/>
      </c>
      <c r="BJ17" s="18">
        <f t="shared" si="13"/>
      </c>
      <c r="BK17" s="18">
        <f t="shared" si="13"/>
      </c>
      <c r="BL17" s="18">
        <f t="shared" si="13"/>
      </c>
      <c r="BM17" s="18">
        <f t="shared" si="14"/>
      </c>
      <c r="BN17" s="18">
        <f t="shared" si="14"/>
      </c>
      <c r="BO17" s="18">
        <f t="shared" si="14"/>
      </c>
      <c r="BP17" s="18">
        <f t="shared" si="14"/>
      </c>
      <c r="BQ17" s="18">
        <f t="shared" si="14"/>
      </c>
      <c r="BR17" s="18">
        <f t="shared" si="14"/>
      </c>
      <c r="BS17" s="18">
        <f t="shared" si="14"/>
      </c>
      <c r="BT17" s="18">
        <f t="shared" si="14"/>
      </c>
      <c r="CA17" s="22">
        <f>'Male Athletes'!B18</f>
        <v>72</v>
      </c>
    </row>
    <row r="18" spans="2:79" ht="15.75" customHeight="1">
      <c r="B18" s="60"/>
      <c r="C18" s="56"/>
      <c r="D18" s="56"/>
      <c r="E18" s="67">
        <v>13</v>
      </c>
      <c r="F18" s="64">
        <v>74</v>
      </c>
      <c r="G18" s="37" t="str">
        <f t="shared" si="0"/>
        <v>Lewis Stead</v>
      </c>
      <c r="H18" s="37" t="str">
        <f t="shared" si="1"/>
        <v>Unknown</v>
      </c>
      <c r="I18" s="166"/>
      <c r="J18" s="167"/>
      <c r="K18" s="166"/>
      <c r="L18" s="167"/>
      <c r="M18" s="166"/>
      <c r="N18" s="167"/>
      <c r="O18" s="166"/>
      <c r="P18" s="167"/>
      <c r="Q18" s="165"/>
      <c r="R18" s="165"/>
      <c r="S18" s="165"/>
      <c r="T18" s="165"/>
      <c r="U18" s="169"/>
      <c r="V18" s="169"/>
      <c r="W18" s="168"/>
      <c r="X18" s="167"/>
      <c r="Y18" s="166"/>
      <c r="Z18" s="167"/>
      <c r="AA18" s="166"/>
      <c r="AB18" s="167"/>
      <c r="AC18" s="166"/>
      <c r="AD18" s="167"/>
      <c r="AE18" s="166"/>
      <c r="AF18" s="167"/>
      <c r="AG18" s="170" t="s">
        <v>439</v>
      </c>
      <c r="AH18" s="171"/>
      <c r="AI18" s="65"/>
      <c r="AJ18" s="65"/>
      <c r="AK18" s="66"/>
      <c r="AL18" s="23">
        <f t="shared" si="12"/>
      </c>
      <c r="AM18" s="192"/>
      <c r="AN18" s="187"/>
      <c r="AO18" s="188"/>
      <c r="AP18" s="21">
        <v>0</v>
      </c>
      <c r="AQ18" s="60"/>
      <c r="AR18" s="60">
        <f t="shared" si="2"/>
      </c>
      <c r="AS18" s="60">
        <f t="shared" si="3"/>
      </c>
      <c r="AT18" s="60">
        <f>IF(OR(AN18=0,AN18=""),"",IF(OR(AN18=AN19,AN18=AN20,AN18=AN21,AN18=AN6,AN18=AN7,AN18=AN8,AN18=AN9,AN18=AN10,AN18=AN11,AN18=AN12,AN18=AN13,AN18=AN14,AN18=AN15,AN18=AN16,AN18=AN17),"=",""))</f>
      </c>
      <c r="AU18" s="60"/>
      <c r="AV18" s="60">
        <f t="shared" si="4"/>
      </c>
      <c r="AW18" s="60">
        <f t="shared" si="5"/>
      </c>
      <c r="AX18" s="60">
        <f>IF(OR(AO18=0,AO18=""),"",IF(OR(AO18=AO19,AO18=AO20,AO18=AO21,AO18=AO6,AO18=AO7,AO18=AO8,AO18=AO9,AO18=AO10,AO18=AO11,AO18=AO12,AO18=AO13,AO18=AO14,AO18=AO15,AO18=AO16,AO18=AO17),"=",""))</f>
      </c>
      <c r="AY18" s="60">
        <f t="shared" si="6"/>
      </c>
      <c r="AZ18" s="60">
        <f t="shared" si="7"/>
      </c>
      <c r="BB18" s="18">
        <f t="shared" si="8"/>
      </c>
      <c r="BC18" s="18">
        <f t="shared" si="9"/>
      </c>
      <c r="BD18" s="16"/>
      <c r="BE18" s="18">
        <f t="shared" si="13"/>
      </c>
      <c r="BF18" s="18">
        <f t="shared" si="13"/>
      </c>
      <c r="BG18" s="18">
        <f t="shared" si="13"/>
      </c>
      <c r="BH18" s="18">
        <f t="shared" si="13"/>
      </c>
      <c r="BI18" s="18">
        <f t="shared" si="13"/>
      </c>
      <c r="BJ18" s="18">
        <f t="shared" si="13"/>
      </c>
      <c r="BK18" s="18">
        <f t="shared" si="13"/>
      </c>
      <c r="BL18" s="18">
        <f t="shared" si="13"/>
      </c>
      <c r="BM18" s="18">
        <f t="shared" si="14"/>
      </c>
      <c r="BN18" s="18">
        <f t="shared" si="14"/>
      </c>
      <c r="BO18" s="18">
        <f t="shared" si="14"/>
      </c>
      <c r="BP18" s="18">
        <f t="shared" si="14"/>
      </c>
      <c r="BQ18" s="18">
        <f t="shared" si="14"/>
      </c>
      <c r="BR18" s="18">
        <f t="shared" si="14"/>
      </c>
      <c r="BS18" s="18">
        <f t="shared" si="14"/>
      </c>
      <c r="BT18" s="18">
        <f t="shared" si="14"/>
      </c>
      <c r="CA18" s="22">
        <f>'Male Athletes'!B19</f>
        <v>61</v>
      </c>
    </row>
    <row r="19" spans="2:79" ht="15.75" customHeight="1">
      <c r="B19" s="60"/>
      <c r="C19" s="56"/>
      <c r="D19" s="56"/>
      <c r="E19" s="67">
        <v>14</v>
      </c>
      <c r="F19" s="64">
        <v>55</v>
      </c>
      <c r="G19" s="37" t="str">
        <f t="shared" si="0"/>
        <v>Jack Andrew</v>
      </c>
      <c r="H19" s="37" t="str">
        <f t="shared" si="1"/>
        <v>Macclesfield Harriers</v>
      </c>
      <c r="I19" s="166"/>
      <c r="J19" s="167"/>
      <c r="K19" s="166"/>
      <c r="L19" s="167"/>
      <c r="M19" s="166"/>
      <c r="N19" s="167"/>
      <c r="O19" s="166"/>
      <c r="P19" s="167"/>
      <c r="Q19" s="165"/>
      <c r="R19" s="165"/>
      <c r="S19" s="165"/>
      <c r="T19" s="165"/>
      <c r="U19" s="169"/>
      <c r="V19" s="169"/>
      <c r="W19" s="168"/>
      <c r="X19" s="167"/>
      <c r="Y19" s="166"/>
      <c r="Z19" s="167"/>
      <c r="AA19" s="166"/>
      <c r="AB19" s="167"/>
      <c r="AC19" s="166"/>
      <c r="AD19" s="167"/>
      <c r="AE19" s="166"/>
      <c r="AF19" s="167"/>
      <c r="AG19" s="170">
        <v>3.85</v>
      </c>
      <c r="AH19" s="171"/>
      <c r="AI19" s="65"/>
      <c r="AJ19" s="65"/>
      <c r="AK19" s="66"/>
      <c r="AL19" s="23">
        <f t="shared" si="12"/>
        <v>3</v>
      </c>
      <c r="AM19" s="192"/>
      <c r="AN19" s="187"/>
      <c r="AO19" s="188"/>
      <c r="AP19" s="21"/>
      <c r="AQ19" s="60"/>
      <c r="AR19" s="60">
        <f t="shared" si="2"/>
      </c>
      <c r="AS19" s="60">
        <f t="shared" si="3"/>
      </c>
      <c r="AT19" s="60">
        <f>IF(OR(AN19=0,AN19=""),"",IF(OR(AN19=AN20,AN19=AN21,AN19=AN6,AN19=AN7,AN19=AN8,AN19=AN9,AN19=AN10,AN19=AN11,AN19=AN12,AN19=AN13,AN19=AN14,AN19=AN15,AN19=AN16,AN19=AN17,AN19=AN18),"=",""))</f>
      </c>
      <c r="AU19" s="60"/>
      <c r="AV19" s="60">
        <f t="shared" si="4"/>
      </c>
      <c r="AW19" s="60">
        <f t="shared" si="5"/>
      </c>
      <c r="AX19" s="60">
        <f>IF(OR(AO19=0,AO19=""),"",IF(OR(AO19=AO20,AO19=AO21,AO19=AO6,AO19=AO7,AO19=AO8,AO19=AO9,AO19=AO10,AO19=AO11,AO19=AO12,AO19=AO13,AO19=AO14,AO19=AO15,AO19=AO16,AO19=AO17,AO19=AO18),"=",""))</f>
      </c>
      <c r="AY19" s="60">
        <f t="shared" si="6"/>
        <v>3</v>
      </c>
      <c r="AZ19" s="60">
        <f t="shared" si="7"/>
        <v>3</v>
      </c>
      <c r="BB19" s="18">
        <f t="shared" si="8"/>
        <v>3</v>
      </c>
      <c r="BC19" s="18">
        <f t="shared" si="9"/>
        <v>3</v>
      </c>
      <c r="BD19" s="16"/>
      <c r="BE19" s="18">
        <f t="shared" si="13"/>
      </c>
      <c r="BF19" s="18">
        <f t="shared" si="13"/>
      </c>
      <c r="BG19" s="18">
        <f t="shared" si="13"/>
      </c>
      <c r="BH19" s="18">
        <f t="shared" si="13"/>
      </c>
      <c r="BI19" s="18">
        <f t="shared" si="13"/>
      </c>
      <c r="BJ19" s="18">
        <f t="shared" si="13"/>
      </c>
      <c r="BK19" s="18">
        <f t="shared" si="13"/>
      </c>
      <c r="BL19" s="18">
        <f t="shared" si="13"/>
      </c>
      <c r="BM19" s="18">
        <f t="shared" si="14"/>
      </c>
      <c r="BN19" s="18">
        <f t="shared" si="14"/>
      </c>
      <c r="BO19" s="18">
        <f t="shared" si="14"/>
      </c>
      <c r="BP19" s="18">
        <f t="shared" si="14"/>
      </c>
      <c r="BQ19" s="18">
        <f t="shared" si="14"/>
      </c>
      <c r="BR19" s="18">
        <f t="shared" si="14"/>
      </c>
      <c r="BS19" s="18">
        <f t="shared" si="14"/>
      </c>
      <c r="BT19" s="18">
        <f t="shared" si="14"/>
      </c>
      <c r="CA19" s="22">
        <f>'Male Athletes'!B20</f>
        <v>67</v>
      </c>
    </row>
    <row r="20" spans="2:79" ht="15.75" customHeight="1">
      <c r="B20" s="60"/>
      <c r="C20" s="56"/>
      <c r="D20" s="56"/>
      <c r="E20" s="67">
        <v>15</v>
      </c>
      <c r="F20" s="64"/>
      <c r="G20" s="37">
        <f t="shared" si="0"/>
      </c>
      <c r="H20" s="37">
        <f t="shared" si="1"/>
      </c>
      <c r="I20" s="166"/>
      <c r="J20" s="167"/>
      <c r="K20" s="166"/>
      <c r="L20" s="167"/>
      <c r="M20" s="166"/>
      <c r="N20" s="167"/>
      <c r="O20" s="166"/>
      <c r="P20" s="167"/>
      <c r="Q20" s="165"/>
      <c r="R20" s="165"/>
      <c r="S20" s="165"/>
      <c r="T20" s="165"/>
      <c r="U20" s="169"/>
      <c r="V20" s="169"/>
      <c r="W20" s="168"/>
      <c r="X20" s="167"/>
      <c r="Y20" s="166"/>
      <c r="Z20" s="167"/>
      <c r="AA20" s="166"/>
      <c r="AB20" s="167"/>
      <c r="AC20" s="166"/>
      <c r="AD20" s="167"/>
      <c r="AE20" s="166"/>
      <c r="AF20" s="167"/>
      <c r="AG20" s="170">
        <v>0</v>
      </c>
      <c r="AH20" s="171"/>
      <c r="AI20" s="65"/>
      <c r="AJ20" s="65"/>
      <c r="AK20" s="66"/>
      <c r="AL20" s="23">
        <f t="shared" si="12"/>
      </c>
      <c r="AM20" s="192"/>
      <c r="AN20" s="187"/>
      <c r="AO20" s="188"/>
      <c r="AP20" s="21">
        <v>0</v>
      </c>
      <c r="AQ20" s="60"/>
      <c r="AR20" s="60">
        <f t="shared" si="2"/>
      </c>
      <c r="AS20" s="60">
        <f t="shared" si="3"/>
      </c>
      <c r="AT20" s="60">
        <f>IF(OR(AN20=0,AN20=""),"",IF(OR(AN20=AN21,AN20=AN6,AN20=AN7,AN20=AN8,AN20=AN9,AN20=AN10,AN20=AN11,AN20=AN12,AN20=AN13,AN20=AN14,AN20=AN15,AN20=AN16,AN20=AN17,AN20=AN18,AN20=AN19),"=",""))</f>
      </c>
      <c r="AU20" s="60"/>
      <c r="AV20" s="60">
        <f t="shared" si="4"/>
      </c>
      <c r="AW20" s="60">
        <f t="shared" si="5"/>
      </c>
      <c r="AX20" s="60">
        <f>IF(OR(AO20=0,AO20=""),"",IF(OR(AO20=AO21,AO20=AO6,AO20=AO7,AO20=AO8,AO20=AO9,AO20=AO10,AO20=AO11,AO20=AO12,AO20=AO13,AO20=AO14,AO20=AO15,AO20=AO16,AO20=AO17,AO20=AO18,AO20=AO19),"=",""))</f>
      </c>
      <c r="AY20" s="60">
        <f t="shared" si="6"/>
      </c>
      <c r="AZ20" s="60">
        <f t="shared" si="7"/>
      </c>
      <c r="BB20" s="18">
        <f t="shared" si="8"/>
      </c>
      <c r="BC20" s="18">
        <f t="shared" si="9"/>
      </c>
      <c r="BD20" s="16"/>
      <c r="BE20" s="18">
        <f t="shared" si="13"/>
      </c>
      <c r="BF20" s="18">
        <f t="shared" si="13"/>
      </c>
      <c r="BG20" s="18">
        <f t="shared" si="13"/>
      </c>
      <c r="BH20" s="18">
        <f t="shared" si="13"/>
      </c>
      <c r="BI20" s="18">
        <f t="shared" si="13"/>
      </c>
      <c r="BJ20" s="18">
        <f t="shared" si="13"/>
      </c>
      <c r="BK20" s="18">
        <f t="shared" si="13"/>
      </c>
      <c r="BL20" s="18">
        <f t="shared" si="13"/>
      </c>
      <c r="BM20" s="18">
        <f t="shared" si="14"/>
      </c>
      <c r="BN20" s="18">
        <f t="shared" si="14"/>
      </c>
      <c r="BO20" s="18">
        <f t="shared" si="14"/>
      </c>
      <c r="BP20" s="18">
        <f t="shared" si="14"/>
      </c>
      <c r="BQ20" s="18">
        <f t="shared" si="14"/>
      </c>
      <c r="BR20" s="18">
        <f t="shared" si="14"/>
      </c>
      <c r="BS20" s="18">
        <f t="shared" si="14"/>
      </c>
      <c r="BT20" s="18">
        <f t="shared" si="14"/>
      </c>
      <c r="CA20" s="22">
        <f>'Male Athletes'!B21</f>
        <v>75</v>
      </c>
    </row>
    <row r="21" spans="2:79" ht="15.75" customHeight="1">
      <c r="B21" s="60"/>
      <c r="C21" s="56"/>
      <c r="D21" s="56"/>
      <c r="E21" s="67">
        <v>16</v>
      </c>
      <c r="F21" s="64"/>
      <c r="G21" s="37">
        <f t="shared" si="0"/>
      </c>
      <c r="H21" s="37">
        <f t="shared" si="1"/>
      </c>
      <c r="I21" s="166"/>
      <c r="J21" s="167"/>
      <c r="K21" s="166"/>
      <c r="L21" s="167"/>
      <c r="M21" s="166"/>
      <c r="N21" s="167"/>
      <c r="O21" s="166"/>
      <c r="P21" s="167"/>
      <c r="Q21" s="165"/>
      <c r="R21" s="165"/>
      <c r="S21" s="165"/>
      <c r="T21" s="165"/>
      <c r="U21" s="169"/>
      <c r="V21" s="169"/>
      <c r="W21" s="168"/>
      <c r="X21" s="167"/>
      <c r="Y21" s="166"/>
      <c r="Z21" s="167"/>
      <c r="AA21" s="166"/>
      <c r="AB21" s="167"/>
      <c r="AC21" s="166"/>
      <c r="AD21" s="167"/>
      <c r="AE21" s="166"/>
      <c r="AF21" s="167"/>
      <c r="AG21" s="170">
        <v>0</v>
      </c>
      <c r="AH21" s="171"/>
      <c r="AI21" s="65"/>
      <c r="AJ21" s="65"/>
      <c r="AK21" s="66"/>
      <c r="AL21" s="23">
        <f t="shared" si="12"/>
      </c>
      <c r="AM21" s="192"/>
      <c r="AN21" s="187"/>
      <c r="AO21" s="188"/>
      <c r="AP21" s="21">
        <v>0</v>
      </c>
      <c r="AQ21" s="60"/>
      <c r="AR21" s="60">
        <f t="shared" si="2"/>
      </c>
      <c r="AS21" s="60">
        <f t="shared" si="3"/>
      </c>
      <c r="AT21" s="60">
        <f>IF(OR(AN21=0,AN21=""),"",IF(OR(AN21=AN6,AN21=AN7,AN21=AN8,AN21=AN9,AN21=AN10,AN21=AN11,AN21=AN12,AN21=AN13,AN21=AN14,AN21=AN15,AN21=AN16,AN21=AN17,AN21=AN18,AN21=AN19,AN21=AN20),"=",""))</f>
      </c>
      <c r="AU21" s="60"/>
      <c r="AV21" s="60">
        <f t="shared" si="4"/>
      </c>
      <c r="AW21" s="60">
        <f t="shared" si="5"/>
      </c>
      <c r="AX21" s="60">
        <f>IF(OR(AO21=0,AO21=""),"",IF(OR(AO21=AO6,AO21=AO7,AO21=AO8,AO21=AO9,AO21=AO10,AO21=AO11,AO21=AO12,AO21=AO13,AO21=AO14,AO21=AO15,AO21=AO16,AO21=AO17,AO21=AO18,AO21=AO19,AO21=AO20),"=",""))</f>
      </c>
      <c r="AY21" s="60">
        <f t="shared" si="6"/>
      </c>
      <c r="AZ21" s="60">
        <f t="shared" si="7"/>
      </c>
      <c r="BB21" s="18">
        <f t="shared" si="8"/>
      </c>
      <c r="BC21" s="18">
        <f t="shared" si="9"/>
      </c>
      <c r="BD21" s="16"/>
      <c r="BE21" s="18">
        <f t="shared" si="13"/>
      </c>
      <c r="BF21" s="18">
        <f t="shared" si="13"/>
      </c>
      <c r="BG21" s="18">
        <f t="shared" si="13"/>
      </c>
      <c r="BH21" s="18">
        <f t="shared" si="13"/>
      </c>
      <c r="BI21" s="18">
        <f t="shared" si="13"/>
      </c>
      <c r="BJ21" s="18">
        <f t="shared" si="13"/>
      </c>
      <c r="BK21" s="18">
        <f t="shared" si="13"/>
      </c>
      <c r="BL21" s="18">
        <f t="shared" si="13"/>
      </c>
      <c r="BM21" s="18">
        <f t="shared" si="14"/>
      </c>
      <c r="BN21" s="18">
        <f t="shared" si="14"/>
      </c>
      <c r="BO21" s="18">
        <f t="shared" si="14"/>
      </c>
      <c r="BP21" s="18">
        <f t="shared" si="14"/>
      </c>
      <c r="BQ21" s="18">
        <f t="shared" si="14"/>
      </c>
      <c r="BR21" s="18">
        <f t="shared" si="14"/>
      </c>
      <c r="BS21" s="18">
        <f t="shared" si="14"/>
      </c>
      <c r="BT21" s="18">
        <f t="shared" si="14"/>
      </c>
      <c r="CA21" s="22">
        <f>'Male Athletes'!B22</f>
        <v>64</v>
      </c>
    </row>
    <row r="22" spans="2:79" ht="15.75" customHeight="1">
      <c r="B22" s="60"/>
      <c r="C22" s="56"/>
      <c r="D22" s="56"/>
      <c r="E22" s="67">
        <v>17</v>
      </c>
      <c r="F22" s="64"/>
      <c r="G22" s="37">
        <f t="shared" si="0"/>
      </c>
      <c r="H22" s="37">
        <f t="shared" si="1"/>
      </c>
      <c r="I22" s="179">
        <v>3.45</v>
      </c>
      <c r="J22" s="180"/>
      <c r="K22" s="179">
        <v>3.55</v>
      </c>
      <c r="L22" s="180"/>
      <c r="M22" s="179">
        <v>3.65</v>
      </c>
      <c r="N22" s="180"/>
      <c r="O22" s="179">
        <v>3.75</v>
      </c>
      <c r="P22" s="180"/>
      <c r="Q22" s="242">
        <v>3.85</v>
      </c>
      <c r="R22" s="242"/>
      <c r="S22" s="242">
        <v>3.95</v>
      </c>
      <c r="T22" s="242"/>
      <c r="U22" s="241">
        <v>4.05</v>
      </c>
      <c r="V22" s="241"/>
      <c r="W22" s="239">
        <v>4.15</v>
      </c>
      <c r="X22" s="240"/>
      <c r="Y22" s="179">
        <v>4.25</v>
      </c>
      <c r="Z22" s="180"/>
      <c r="AA22" s="179">
        <v>4.35</v>
      </c>
      <c r="AB22" s="180"/>
      <c r="AC22" s="166"/>
      <c r="AD22" s="167"/>
      <c r="AE22" s="166"/>
      <c r="AF22" s="167"/>
      <c r="AG22" s="170">
        <v>0</v>
      </c>
      <c r="AH22" s="171"/>
      <c r="AI22" s="65"/>
      <c r="AJ22" s="65"/>
      <c r="AK22" s="66"/>
      <c r="AL22" s="23">
        <f t="shared" si="12"/>
      </c>
      <c r="AM22" s="192"/>
      <c r="AN22" s="187"/>
      <c r="AO22" s="188"/>
      <c r="AP22" s="21">
        <v>0</v>
      </c>
      <c r="AQ22" s="60"/>
      <c r="AR22" s="60">
        <f t="shared" si="2"/>
      </c>
      <c r="AS22" s="60">
        <f t="shared" si="3"/>
      </c>
      <c r="AT22" s="60">
        <f>IF(OR(AN22=0,AN22=""),"",IF(OR(AN22=AN23,AN22=AN24,AN22=AN25,AN22=AN26,AN22=AN27,AN22=AN28,AN22=AN29,AN22=AN30,AN22=AN31,AN22=AN16,AN22=AN17,AN22=AN18,AN22=AN19,AN22=AN20,AN22=AN21),"=",""))</f>
      </c>
      <c r="AU22" s="60"/>
      <c r="AV22" s="60">
        <f t="shared" si="4"/>
      </c>
      <c r="AW22" s="60">
        <f t="shared" si="5"/>
      </c>
      <c r="AX22" s="60">
        <f>IF(OR(AO22=0,AO22=""),"",IF(OR(AO22=AO23,AO22=AO24,AO22=AO25,AO22=AO26,AO22=AO27,AO22=AO28,AO22=AO29,AO22=AO30,AO22=AO31,AO22=AO16,AO22=AO17,AO22=AO18,AO22=AO19,AO22=AO20,AO22=AO21),"=",""))</f>
      </c>
      <c r="AY22" s="60">
        <f t="shared" si="6"/>
      </c>
      <c r="AZ22" s="60">
        <f t="shared" si="7"/>
      </c>
      <c r="BB22" s="18">
        <f t="shared" si="8"/>
      </c>
      <c r="BC22" s="18">
        <f t="shared" si="9"/>
      </c>
      <c r="BD22" s="16"/>
      <c r="BE22" s="18">
        <f t="shared" si="13"/>
      </c>
      <c r="BF22" s="18">
        <f t="shared" si="13"/>
      </c>
      <c r="BG22" s="18">
        <f t="shared" si="13"/>
      </c>
      <c r="BH22" s="18">
        <f t="shared" si="13"/>
      </c>
      <c r="BI22" s="18">
        <f t="shared" si="13"/>
      </c>
      <c r="BJ22" s="18">
        <f t="shared" si="13"/>
      </c>
      <c r="BK22" s="18">
        <f t="shared" si="13"/>
      </c>
      <c r="BL22" s="18">
        <f t="shared" si="13"/>
      </c>
      <c r="BM22" s="18">
        <f t="shared" si="14"/>
      </c>
      <c r="BN22" s="18">
        <f t="shared" si="14"/>
      </c>
      <c r="BO22" s="18">
        <f t="shared" si="14"/>
      </c>
      <c r="BP22" s="18">
        <f t="shared" si="14"/>
      </c>
      <c r="BQ22" s="18">
        <f t="shared" si="14"/>
      </c>
      <c r="BR22" s="18">
        <f t="shared" si="14"/>
      </c>
      <c r="BS22" s="18">
        <f t="shared" si="14"/>
      </c>
      <c r="BT22" s="18">
        <f t="shared" si="14"/>
      </c>
      <c r="CA22" s="22">
        <f>'Male Athletes'!B23</f>
        <v>57</v>
      </c>
    </row>
    <row r="23" spans="2:79" ht="15.75" customHeight="1">
      <c r="B23" s="60"/>
      <c r="C23" s="56"/>
      <c r="D23" s="56"/>
      <c r="E23" s="67">
        <v>18</v>
      </c>
      <c r="F23" s="64">
        <v>58</v>
      </c>
      <c r="G23" s="37" t="str">
        <f t="shared" si="0"/>
        <v>Adam Edgar</v>
      </c>
      <c r="H23" s="37" t="str">
        <f t="shared" si="1"/>
        <v>Macclesfield</v>
      </c>
      <c r="I23" s="166" t="s">
        <v>420</v>
      </c>
      <c r="J23" s="167"/>
      <c r="K23" s="166"/>
      <c r="L23" s="167"/>
      <c r="M23" s="166"/>
      <c r="N23" s="167"/>
      <c r="O23" s="166"/>
      <c r="P23" s="167"/>
      <c r="Q23" s="165"/>
      <c r="R23" s="165"/>
      <c r="S23" s="165"/>
      <c r="T23" s="165"/>
      <c r="U23" s="169"/>
      <c r="V23" s="169"/>
      <c r="W23" s="172"/>
      <c r="X23" s="173"/>
      <c r="Y23" s="166"/>
      <c r="Z23" s="167"/>
      <c r="AA23" s="166"/>
      <c r="AB23" s="167"/>
      <c r="AC23" s="166"/>
      <c r="AD23" s="167"/>
      <c r="AE23" s="166"/>
      <c r="AF23" s="167"/>
      <c r="AG23" s="170">
        <v>0</v>
      </c>
      <c r="AH23" s="171"/>
      <c r="AI23" s="65"/>
      <c r="AJ23" s="65"/>
      <c r="AK23" s="66"/>
      <c r="AL23" s="23">
        <f t="shared" si="12"/>
      </c>
      <c r="AM23" s="192"/>
      <c r="AN23" s="187"/>
      <c r="AO23" s="188"/>
      <c r="AP23" s="21">
        <v>0</v>
      </c>
      <c r="AQ23" s="60"/>
      <c r="AR23" s="60">
        <f t="shared" si="2"/>
      </c>
      <c r="AS23" s="60">
        <f t="shared" si="3"/>
      </c>
      <c r="AT23" s="60">
        <f>IF(OR(AN23=0,AN23=""),"",IF(OR(AN23=AN24,AN23=AN25,AN23=AN26,AN23=AN27,AN23=AN28,AN23=AN29,AN23=AN30,AN23=AN31,AN23=AN16,AN23=AN17,AN23=AN18,AN23=AN19,AN23=AN20,AN23=AN21,AN23=AN22),"=",""))</f>
      </c>
      <c r="AU23" s="60"/>
      <c r="AV23" s="60">
        <f t="shared" si="4"/>
      </c>
      <c r="AW23" s="60">
        <f t="shared" si="5"/>
      </c>
      <c r="AX23" s="60">
        <f>IF(OR(AO23=0,AO23=""),"",IF(OR(AO23=AO24,AO23=AO25,AO23=AO26,AO23=AO27,AO23=AO28,AO23=AO29,AO23=AO30,AO23=AO31,AO23=AO16,AO23=AO17,AO23=AO18,AO23=AO19,AO23=AO20,AO23=AO21,AO23=AO22),"=",""))</f>
      </c>
      <c r="AY23" s="60">
        <f t="shared" si="6"/>
      </c>
      <c r="AZ23" s="60">
        <f t="shared" si="7"/>
      </c>
      <c r="BB23" s="18">
        <f t="shared" si="8"/>
      </c>
      <c r="BC23" s="18">
        <f t="shared" si="9"/>
      </c>
      <c r="BD23" s="16"/>
      <c r="BE23" s="18">
        <f t="shared" si="13"/>
      </c>
      <c r="BF23" s="18">
        <f t="shared" si="13"/>
      </c>
      <c r="BG23" s="18">
        <f t="shared" si="13"/>
      </c>
      <c r="BH23" s="18">
        <f t="shared" si="13"/>
      </c>
      <c r="BI23" s="18">
        <f t="shared" si="13"/>
      </c>
      <c r="BJ23" s="18">
        <f t="shared" si="13"/>
      </c>
      <c r="BK23" s="18">
        <f t="shared" si="13"/>
      </c>
      <c r="BL23" s="18">
        <f t="shared" si="13"/>
      </c>
      <c r="BM23" s="18">
        <f t="shared" si="14"/>
      </c>
      <c r="BN23" s="18">
        <f t="shared" si="14"/>
      </c>
      <c r="BO23" s="18">
        <f t="shared" si="14"/>
      </c>
      <c r="BP23" s="18">
        <f t="shared" si="14"/>
      </c>
      <c r="BQ23" s="18">
        <f t="shared" si="14"/>
      </c>
      <c r="BR23" s="18">
        <f t="shared" si="14"/>
      </c>
      <c r="BS23" s="18">
        <f t="shared" si="14"/>
      </c>
      <c r="BT23" s="18">
        <f t="shared" si="14"/>
      </c>
      <c r="CA23" s="22">
        <f>'Male Athletes'!B24</f>
        <v>77</v>
      </c>
    </row>
    <row r="24" spans="2:79" ht="15.75" customHeight="1">
      <c r="B24" s="60"/>
      <c r="C24" s="56"/>
      <c r="D24" s="56"/>
      <c r="E24" s="67">
        <v>19</v>
      </c>
      <c r="F24" s="64">
        <v>77</v>
      </c>
      <c r="G24" s="37" t="str">
        <f t="shared" si="0"/>
        <v>Matthew Wright</v>
      </c>
      <c r="H24" s="37" t="str">
        <f t="shared" si="1"/>
        <v>Kendal</v>
      </c>
      <c r="I24" s="166" t="s">
        <v>419</v>
      </c>
      <c r="J24" s="167"/>
      <c r="K24" s="166" t="s">
        <v>422</v>
      </c>
      <c r="L24" s="167"/>
      <c r="M24" s="166" t="s">
        <v>420</v>
      </c>
      <c r="N24" s="167"/>
      <c r="O24" s="166"/>
      <c r="P24" s="167"/>
      <c r="Q24" s="165"/>
      <c r="R24" s="165"/>
      <c r="S24" s="165"/>
      <c r="T24" s="165"/>
      <c r="U24" s="169"/>
      <c r="V24" s="169"/>
      <c r="W24" s="172"/>
      <c r="X24" s="173"/>
      <c r="Y24" s="166"/>
      <c r="Z24" s="167"/>
      <c r="AA24" s="166"/>
      <c r="AB24" s="167"/>
      <c r="AC24" s="166"/>
      <c r="AD24" s="167"/>
      <c r="AE24" s="166"/>
      <c r="AF24" s="167"/>
      <c r="AG24" s="170">
        <v>0</v>
      </c>
      <c r="AH24" s="171"/>
      <c r="AI24" s="65"/>
      <c r="AJ24" s="65"/>
      <c r="AK24" s="66"/>
      <c r="AL24" s="23">
        <f t="shared" si="12"/>
      </c>
      <c r="AM24" s="193"/>
      <c r="AN24" s="189"/>
      <c r="AO24" s="190"/>
      <c r="AP24" s="21">
        <v>0</v>
      </c>
      <c r="AQ24" s="60"/>
      <c r="AR24" s="60">
        <f t="shared" si="2"/>
      </c>
      <c r="AS24" s="60">
        <f t="shared" si="3"/>
      </c>
      <c r="AT24" s="60">
        <f>IF(OR(AN24=0,AN24=""),"",IF(OR(AN24=AN25,AN24=AN26,AN24=AN27,AN24=AN28,AN24=AN29,AN24=AN30,AN24=AN31,AN24=AN16,AN24=AN17,AN24=AN18,AN24=AN19,AN24=AN20,AN24=AN21,AN24=AN22,AN24=AN23),"=",""))</f>
      </c>
      <c r="AU24" s="60"/>
      <c r="AV24" s="60">
        <f t="shared" si="4"/>
      </c>
      <c r="AW24" s="60">
        <f t="shared" si="5"/>
      </c>
      <c r="AX24" s="60">
        <f>IF(OR(AO24=0,AO24=""),"",IF(OR(AO24=AO25,AO24=AO26,AO24=AO27,AO24=AO28,AO24=AO29,AO24=AO30,AO24=AO31,AO24=AO16,AO24=AO17,AO24=AO18,AO24=AO19,AO24=AO20,AO24=AO21,AO24=AO22,AO24=AO23),"=",""))</f>
      </c>
      <c r="AY24" s="60">
        <f t="shared" si="6"/>
      </c>
      <c r="AZ24" s="60">
        <f t="shared" si="7"/>
      </c>
      <c r="BB24" s="18">
        <f t="shared" si="8"/>
      </c>
      <c r="BC24" s="18">
        <f t="shared" si="9"/>
      </c>
      <c r="BD24" s="16"/>
      <c r="BE24" s="18">
        <f t="shared" si="13"/>
      </c>
      <c r="BF24" s="18">
        <f t="shared" si="13"/>
      </c>
      <c r="BG24" s="18">
        <f t="shared" si="13"/>
      </c>
      <c r="BH24" s="18">
        <f t="shared" si="13"/>
      </c>
      <c r="BI24" s="18">
        <f t="shared" si="13"/>
      </c>
      <c r="BJ24" s="18">
        <f t="shared" si="13"/>
      </c>
      <c r="BK24" s="18">
        <f t="shared" si="13"/>
      </c>
      <c r="BL24" s="18">
        <f t="shared" si="13"/>
      </c>
      <c r="BM24" s="18">
        <f t="shared" si="14"/>
      </c>
      <c r="BN24" s="18">
        <f t="shared" si="14"/>
      </c>
      <c r="BO24" s="18">
        <f t="shared" si="14"/>
      </c>
      <c r="BP24" s="18">
        <f t="shared" si="14"/>
      </c>
      <c r="BQ24" s="18">
        <f t="shared" si="14"/>
      </c>
      <c r="BR24" s="18">
        <f t="shared" si="14"/>
      </c>
      <c r="BS24" s="18">
        <f t="shared" si="14"/>
      </c>
      <c r="BT24" s="18">
        <f t="shared" si="14"/>
      </c>
      <c r="CA24" s="22">
        <f>'Male Athletes'!B25</f>
        <v>62</v>
      </c>
    </row>
    <row r="25" spans="2:79" ht="15.75" customHeight="1">
      <c r="B25" s="60"/>
      <c r="C25" s="56"/>
      <c r="D25" s="56"/>
      <c r="E25" s="67">
        <v>20</v>
      </c>
      <c r="F25" s="64">
        <v>57</v>
      </c>
      <c r="G25" s="37" t="str">
        <f t="shared" si="0"/>
        <v>David Dempsey</v>
      </c>
      <c r="H25" s="37" t="str">
        <f t="shared" si="1"/>
        <v>Longwood Harriers</v>
      </c>
      <c r="I25" s="166" t="s">
        <v>420</v>
      </c>
      <c r="J25" s="167"/>
      <c r="K25" s="166"/>
      <c r="L25" s="167"/>
      <c r="M25" s="166"/>
      <c r="N25" s="167"/>
      <c r="O25" s="166"/>
      <c r="P25" s="167"/>
      <c r="Q25" s="165"/>
      <c r="R25" s="165"/>
      <c r="S25" s="165"/>
      <c r="T25" s="165"/>
      <c r="U25" s="169"/>
      <c r="V25" s="169"/>
      <c r="W25" s="172"/>
      <c r="X25" s="173"/>
      <c r="Y25" s="166"/>
      <c r="Z25" s="167"/>
      <c r="AA25" s="166"/>
      <c r="AB25" s="167"/>
      <c r="AC25" s="166"/>
      <c r="AD25" s="167"/>
      <c r="AE25" s="166"/>
      <c r="AF25" s="167"/>
      <c r="AG25" s="170">
        <v>0</v>
      </c>
      <c r="AH25" s="171"/>
      <c r="AI25" s="65"/>
      <c r="AJ25" s="65"/>
      <c r="AK25" s="66"/>
      <c r="AL25" s="23">
        <f t="shared" si="12"/>
      </c>
      <c r="AM25" s="191" t="s">
        <v>320</v>
      </c>
      <c r="AN25" s="230"/>
      <c r="AO25" s="186"/>
      <c r="AP25" s="21">
        <v>0</v>
      </c>
      <c r="AQ25" s="60"/>
      <c r="AR25" s="60">
        <f t="shared" si="2"/>
      </c>
      <c r="AS25" s="60">
        <f t="shared" si="3"/>
      </c>
      <c r="AT25" s="60">
        <f>IF(OR(AN25=0,AN25=""),"",IF(OR(AN25=AN26,AN25=AN27,AN25=AN28,AN25=AN29,AN25=AN30,AN25=AN31,AN25=AN16,AN25=AN17,AN25=AN18,AN25=AN19,AN25=AN20,AN25=AN21,AN25=AN22,AN25=AN23,AN25=AN24),"=",""))</f>
      </c>
      <c r="AU25" s="60"/>
      <c r="AV25" s="60">
        <f t="shared" si="4"/>
      </c>
      <c r="AW25" s="60">
        <f t="shared" si="5"/>
      </c>
      <c r="AX25" s="60">
        <f>IF(OR(AO25=0,AO25=""),"",IF(OR(AO25=AO26,AO25=AO27,AO25=AO28,AO25=AO29,AO25=AO30,AO25=AO31,AO25=AO16,AO25=AO17,AO25=AO18,AO25=AO19,AO25=AO20,AO25=AO21,AO25=AO22,AO25=AO23,AO25=AO24),"=",""))</f>
      </c>
      <c r="AY25" s="60">
        <f t="shared" si="6"/>
      </c>
      <c r="AZ25" s="60">
        <f t="shared" si="7"/>
      </c>
      <c r="BB25" s="18">
        <f t="shared" si="8"/>
      </c>
      <c r="BC25" s="18">
        <f t="shared" si="9"/>
      </c>
      <c r="BD25" s="16"/>
      <c r="BE25" s="18">
        <f t="shared" si="13"/>
      </c>
      <c r="BF25" s="18">
        <f t="shared" si="13"/>
      </c>
      <c r="BG25" s="18">
        <f t="shared" si="13"/>
      </c>
      <c r="BH25" s="18">
        <f t="shared" si="13"/>
      </c>
      <c r="BI25" s="18">
        <f t="shared" si="13"/>
      </c>
      <c r="BJ25" s="18">
        <f t="shared" si="13"/>
      </c>
      <c r="BK25" s="18">
        <f t="shared" si="13"/>
      </c>
      <c r="BL25" s="18">
        <f t="shared" si="13"/>
      </c>
      <c r="BM25" s="18">
        <f t="shared" si="14"/>
      </c>
      <c r="BN25" s="18">
        <f t="shared" si="14"/>
      </c>
      <c r="BO25" s="18">
        <f t="shared" si="14"/>
      </c>
      <c r="BP25" s="18">
        <f t="shared" si="14"/>
      </c>
      <c r="BQ25" s="18">
        <f t="shared" si="14"/>
      </c>
      <c r="BR25" s="18">
        <f t="shared" si="14"/>
      </c>
      <c r="BS25" s="18">
        <f t="shared" si="14"/>
      </c>
      <c r="BT25" s="18">
        <f t="shared" si="14"/>
      </c>
      <c r="CA25" s="22">
        <f>'Male Athletes'!B26</f>
        <v>0</v>
      </c>
    </row>
    <row r="26" spans="2:79" ht="15.75" customHeight="1">
      <c r="B26" s="60"/>
      <c r="C26" s="56"/>
      <c r="D26" s="56"/>
      <c r="E26" s="67">
        <v>21</v>
      </c>
      <c r="F26" s="64">
        <v>66</v>
      </c>
      <c r="G26" s="37" t="str">
        <f t="shared" si="0"/>
        <v>Shaun Leigh</v>
      </c>
      <c r="H26" s="37" t="str">
        <f t="shared" si="1"/>
        <v>Brighton &amp; Hove AC</v>
      </c>
      <c r="I26" s="166" t="s">
        <v>421</v>
      </c>
      <c r="J26" s="167"/>
      <c r="K26" s="166" t="s">
        <v>419</v>
      </c>
      <c r="L26" s="167"/>
      <c r="M26" s="166" t="s">
        <v>420</v>
      </c>
      <c r="N26" s="167"/>
      <c r="O26" s="166"/>
      <c r="P26" s="167"/>
      <c r="Q26" s="165"/>
      <c r="R26" s="165"/>
      <c r="S26" s="165"/>
      <c r="T26" s="165"/>
      <c r="U26" s="169"/>
      <c r="V26" s="169"/>
      <c r="W26" s="172"/>
      <c r="X26" s="173"/>
      <c r="Y26" s="166"/>
      <c r="Z26" s="167"/>
      <c r="AA26" s="166"/>
      <c r="AB26" s="167"/>
      <c r="AC26" s="166"/>
      <c r="AD26" s="167"/>
      <c r="AE26" s="166"/>
      <c r="AF26" s="167"/>
      <c r="AG26" s="170">
        <v>0</v>
      </c>
      <c r="AH26" s="171"/>
      <c r="AI26" s="65"/>
      <c r="AJ26" s="65"/>
      <c r="AK26" s="66"/>
      <c r="AL26" s="23">
        <f t="shared" si="12"/>
      </c>
      <c r="AM26" s="192"/>
      <c r="AN26" s="231"/>
      <c r="AO26" s="188"/>
      <c r="AP26" s="21"/>
      <c r="AQ26" s="60"/>
      <c r="AR26" s="60">
        <f t="shared" si="2"/>
      </c>
      <c r="AS26" s="60">
        <f t="shared" si="3"/>
      </c>
      <c r="AT26" s="60">
        <f>IF(OR(AN26=0,AN26=""),"",IF(OR(AN26=AN27,AN26=AN28,AN26=AN29,AN26=AN30,AN26=AN31,AN26=AN16,AN26=AN17,AN26=AN18,AN26=AN19,AN26=AN20,AN26=AN21,AN26=AN22,AN26=AN23,AN26=AN24,AN26=AN25),"=",""))</f>
      </c>
      <c r="AU26" s="60"/>
      <c r="AV26" s="60">
        <f t="shared" si="4"/>
      </c>
      <c r="AW26" s="60">
        <f t="shared" si="5"/>
      </c>
      <c r="AX26" s="60">
        <f>IF(OR(AO26=0,AO26=""),"",IF(OR(AO26=AO27,AO26=AO28,AO26=AO29,AO26=AO30,AO26=AO31,AO26=AO16,AO26=AO17,AO26=AO18,AO26=AO19,AO26=AO20,AO26=AO21,AO26=AO22,AO26=AO23,AO26=AO24,AO26=AO25),"=",""))</f>
      </c>
      <c r="AY26" s="60">
        <f t="shared" si="6"/>
      </c>
      <c r="AZ26" s="60">
        <f t="shared" si="7"/>
      </c>
      <c r="BB26" s="18">
        <f t="shared" si="8"/>
      </c>
      <c r="BC26" s="18">
        <f t="shared" si="9"/>
      </c>
      <c r="BD26" s="16"/>
      <c r="BE26" s="18">
        <f aca="true" t="shared" si="15" ref="BE26:BL31">IF($AN26="","",IF($AN26=BE$5,$AN26,""))</f>
      </c>
      <c r="BF26" s="18">
        <f t="shared" si="15"/>
      </c>
      <c r="BG26" s="18">
        <f t="shared" si="15"/>
      </c>
      <c r="BH26" s="18">
        <f t="shared" si="15"/>
      </c>
      <c r="BI26" s="18">
        <f t="shared" si="15"/>
      </c>
      <c r="BJ26" s="18">
        <f t="shared" si="15"/>
      </c>
      <c r="BK26" s="18">
        <f t="shared" si="15"/>
      </c>
      <c r="BL26" s="18">
        <f t="shared" si="15"/>
      </c>
      <c r="BM26" s="18">
        <f aca="true" t="shared" si="16" ref="BM26:BT31">IF($AO26="","",IF($AO26=BM$5,$AO26,""))</f>
      </c>
      <c r="BN26" s="18">
        <f t="shared" si="16"/>
      </c>
      <c r="BO26" s="18">
        <f t="shared" si="16"/>
      </c>
      <c r="BP26" s="18">
        <f t="shared" si="16"/>
      </c>
      <c r="BQ26" s="18">
        <f t="shared" si="16"/>
      </c>
      <c r="BR26" s="18">
        <f t="shared" si="16"/>
      </c>
      <c r="BS26" s="18">
        <f t="shared" si="16"/>
      </c>
      <c r="BT26" s="18">
        <f t="shared" si="16"/>
      </c>
      <c r="CA26" s="22">
        <f>'Male Athletes'!B27</f>
        <v>0</v>
      </c>
    </row>
    <row r="27" spans="2:79" ht="15.75" customHeight="1">
      <c r="B27" s="60"/>
      <c r="C27" s="56"/>
      <c r="D27" s="56"/>
      <c r="E27" s="67">
        <v>22</v>
      </c>
      <c r="F27" s="64">
        <v>70</v>
      </c>
      <c r="G27" s="37" t="str">
        <f t="shared" si="0"/>
        <v>Andrew Robinson</v>
      </c>
      <c r="H27" s="37" t="str">
        <f t="shared" si="1"/>
        <v>Preston Harriers</v>
      </c>
      <c r="I27" s="166" t="s">
        <v>421</v>
      </c>
      <c r="J27" s="167"/>
      <c r="K27" s="166" t="s">
        <v>419</v>
      </c>
      <c r="L27" s="167"/>
      <c r="M27" s="166" t="s">
        <v>422</v>
      </c>
      <c r="N27" s="167"/>
      <c r="O27" s="166" t="s">
        <v>420</v>
      </c>
      <c r="P27" s="167"/>
      <c r="Q27" s="165"/>
      <c r="R27" s="165"/>
      <c r="S27" s="165"/>
      <c r="T27" s="165"/>
      <c r="U27" s="169"/>
      <c r="V27" s="169"/>
      <c r="W27" s="168"/>
      <c r="X27" s="167"/>
      <c r="Y27" s="166"/>
      <c r="Z27" s="167"/>
      <c r="AA27" s="166"/>
      <c r="AB27" s="167"/>
      <c r="AC27" s="166"/>
      <c r="AD27" s="167"/>
      <c r="AE27" s="166"/>
      <c r="AF27" s="167"/>
      <c r="AG27" s="170">
        <v>0</v>
      </c>
      <c r="AH27" s="171"/>
      <c r="AI27" s="65"/>
      <c r="AJ27" s="65"/>
      <c r="AK27" s="66"/>
      <c r="AL27" s="23">
        <f t="shared" si="12"/>
      </c>
      <c r="AM27" s="192"/>
      <c r="AN27" s="231"/>
      <c r="AO27" s="188"/>
      <c r="AP27" s="21">
        <v>0</v>
      </c>
      <c r="AQ27" s="60"/>
      <c r="AR27" s="60">
        <f t="shared" si="2"/>
      </c>
      <c r="AS27" s="60">
        <f t="shared" si="3"/>
      </c>
      <c r="AT27" s="60">
        <f>IF(OR(AN27=0,AN27=""),"",IF(OR(AN27=AN28,AN27=AN29,AN27=AN30,AN27=AN31,AN27=AN16,AN27=AN17,AN27=AN18,AN27=AN19,AN27=AN20,AN27=AN21,AN27=AN22,AN27=AN23,AN27=AN24,AN27=AN25,AN27=AN26),"=",""))</f>
      </c>
      <c r="AU27" s="60"/>
      <c r="AV27" s="60">
        <f t="shared" si="4"/>
      </c>
      <c r="AW27" s="60">
        <f t="shared" si="5"/>
      </c>
      <c r="AX27" s="60">
        <f>IF(OR(AO27=0,AO27=""),"",IF(OR(AO27=AO28,AO27=AO29,AO27=AO30,AO27=AO31,AO27=AO16,AO27=AO17,AO27=AO18,AO27=AO19,AO27=AO20,AO27=AO21,AO27=AO22,AO27=AO23,AO27=AO24,AO27=AO25,AO27=AO26),"=",""))</f>
      </c>
      <c r="AY27" s="60">
        <f t="shared" si="6"/>
      </c>
      <c r="AZ27" s="60">
        <f t="shared" si="7"/>
      </c>
      <c r="BB27" s="18">
        <f t="shared" si="8"/>
      </c>
      <c r="BC27" s="18">
        <f t="shared" si="9"/>
      </c>
      <c r="BD27" s="16"/>
      <c r="BE27" s="18">
        <f t="shared" si="15"/>
      </c>
      <c r="BF27" s="18">
        <f t="shared" si="15"/>
      </c>
      <c r="BG27" s="18">
        <f t="shared" si="15"/>
      </c>
      <c r="BH27" s="18">
        <f t="shared" si="15"/>
      </c>
      <c r="BI27" s="18">
        <f t="shared" si="15"/>
      </c>
      <c r="BJ27" s="18">
        <f t="shared" si="15"/>
      </c>
      <c r="BK27" s="18">
        <f t="shared" si="15"/>
      </c>
      <c r="BL27" s="18">
        <f t="shared" si="15"/>
      </c>
      <c r="BM27" s="18">
        <f t="shared" si="16"/>
      </c>
      <c r="BN27" s="18">
        <f t="shared" si="16"/>
      </c>
      <c r="BO27" s="18">
        <f t="shared" si="16"/>
      </c>
      <c r="BP27" s="18">
        <f t="shared" si="16"/>
      </c>
      <c r="BQ27" s="18">
        <f t="shared" si="16"/>
      </c>
      <c r="BR27" s="18">
        <f t="shared" si="16"/>
      </c>
      <c r="BS27" s="18">
        <f t="shared" si="16"/>
      </c>
      <c r="BT27" s="18">
        <f t="shared" si="16"/>
      </c>
      <c r="CA27" s="22">
        <f>'Male Athletes'!B28</f>
        <v>0</v>
      </c>
    </row>
    <row r="28" spans="2:79" ht="15.75" customHeight="1">
      <c r="B28" s="60"/>
      <c r="C28" s="56"/>
      <c r="D28" s="56"/>
      <c r="E28" s="67">
        <v>23</v>
      </c>
      <c r="F28" s="64">
        <v>68</v>
      </c>
      <c r="G28" s="37" t="str">
        <f t="shared" si="0"/>
        <v>Jack Mcshane</v>
      </c>
      <c r="H28" s="37" t="str">
        <f t="shared" si="1"/>
        <v>Corby A.C</v>
      </c>
      <c r="I28" s="166" t="s">
        <v>420</v>
      </c>
      <c r="J28" s="167"/>
      <c r="K28" s="166"/>
      <c r="L28" s="167"/>
      <c r="M28" s="166"/>
      <c r="N28" s="167"/>
      <c r="O28" s="166"/>
      <c r="P28" s="167"/>
      <c r="Q28" s="165"/>
      <c r="R28" s="165"/>
      <c r="S28" s="165"/>
      <c r="T28" s="165"/>
      <c r="U28" s="169"/>
      <c r="V28" s="169"/>
      <c r="W28" s="168"/>
      <c r="X28" s="167"/>
      <c r="Y28" s="166"/>
      <c r="Z28" s="167"/>
      <c r="AA28" s="166"/>
      <c r="AB28" s="167"/>
      <c r="AC28" s="166"/>
      <c r="AD28" s="167"/>
      <c r="AE28" s="166"/>
      <c r="AF28" s="167"/>
      <c r="AG28" s="170">
        <v>0</v>
      </c>
      <c r="AH28" s="171"/>
      <c r="AI28" s="65"/>
      <c r="AJ28" s="65"/>
      <c r="AK28" s="66"/>
      <c r="AL28" s="23">
        <f t="shared" si="12"/>
      </c>
      <c r="AM28" s="192"/>
      <c r="AN28" s="231"/>
      <c r="AO28" s="188"/>
      <c r="AP28" s="21">
        <v>0</v>
      </c>
      <c r="AQ28" s="60"/>
      <c r="AR28" s="60">
        <f t="shared" si="2"/>
      </c>
      <c r="AS28" s="60">
        <f t="shared" si="3"/>
      </c>
      <c r="AT28" s="60">
        <f>IF(OR(AN28=0,AN28=""),"",IF(OR(AN28=AN29,AN28=AN30,AN28=AN31,AN28=AN16,AN28=AN17,AN28=AN18,AN28=AN19,AN28=AN20,AN28=AN21,AN28=AN22,AN28=AN23,AN28=AN24,AN28=AN25,AN28=AN26,AN28=AN27),"=",""))</f>
      </c>
      <c r="AU28" s="60"/>
      <c r="AV28" s="60">
        <f t="shared" si="4"/>
      </c>
      <c r="AW28" s="60">
        <f t="shared" si="5"/>
      </c>
      <c r="AX28" s="60">
        <f>IF(OR(AO28=0,AO28=""),"",IF(OR(AO28=AO29,AO28=AO30,AO28=AO31,AO28=AO16,AO28=AO17,AO28=AO18,AO28=AO19,AO28=AO20,AO28=AO21,AO28=AO22,AO28=AO23,AO28=AO24,AO28=AO25,AO28=AO26,AO28=AO27),"=",""))</f>
      </c>
      <c r="AY28" s="60">
        <f t="shared" si="6"/>
      </c>
      <c r="AZ28" s="60">
        <f t="shared" si="7"/>
      </c>
      <c r="BB28" s="18">
        <f t="shared" si="8"/>
      </c>
      <c r="BC28" s="18">
        <f t="shared" si="9"/>
      </c>
      <c r="BD28" s="16"/>
      <c r="BE28" s="18">
        <f t="shared" si="15"/>
      </c>
      <c r="BF28" s="18">
        <f t="shared" si="15"/>
      </c>
      <c r="BG28" s="18">
        <f t="shared" si="15"/>
      </c>
      <c r="BH28" s="18">
        <f t="shared" si="15"/>
      </c>
      <c r="BI28" s="18">
        <f t="shared" si="15"/>
      </c>
      <c r="BJ28" s="18">
        <f t="shared" si="15"/>
      </c>
      <c r="BK28" s="18">
        <f t="shared" si="15"/>
      </c>
      <c r="BL28" s="18">
        <f t="shared" si="15"/>
      </c>
      <c r="BM28" s="18">
        <f t="shared" si="16"/>
      </c>
      <c r="BN28" s="18">
        <f t="shared" si="16"/>
      </c>
      <c r="BO28" s="18">
        <f t="shared" si="16"/>
      </c>
      <c r="BP28" s="18">
        <f t="shared" si="16"/>
      </c>
      <c r="BQ28" s="18">
        <f t="shared" si="16"/>
      </c>
      <c r="BR28" s="18">
        <f t="shared" si="16"/>
      </c>
      <c r="BS28" s="18">
        <f t="shared" si="16"/>
      </c>
      <c r="BT28" s="18">
        <f t="shared" si="16"/>
      </c>
      <c r="CA28" s="22">
        <f>'Male Athletes'!B29</f>
        <v>0</v>
      </c>
    </row>
    <row r="29" spans="2:79" ht="15.75" customHeight="1">
      <c r="B29" s="60"/>
      <c r="C29" s="56"/>
      <c r="D29" s="56"/>
      <c r="E29" s="67">
        <v>24</v>
      </c>
      <c r="F29" s="64">
        <v>65</v>
      </c>
      <c r="G29" s="37" t="str">
        <f t="shared" si="0"/>
        <v>Will Lambourne</v>
      </c>
      <c r="H29" s="37" t="str">
        <f t="shared" si="1"/>
        <v>Milton Keynes</v>
      </c>
      <c r="I29" s="166" t="s">
        <v>419</v>
      </c>
      <c r="J29" s="167"/>
      <c r="K29" s="166" t="s">
        <v>419</v>
      </c>
      <c r="L29" s="167"/>
      <c r="M29" s="166" t="s">
        <v>419</v>
      </c>
      <c r="N29" s="167"/>
      <c r="O29" s="166" t="s">
        <v>420</v>
      </c>
      <c r="P29" s="167"/>
      <c r="Q29" s="165"/>
      <c r="R29" s="165"/>
      <c r="S29" s="165"/>
      <c r="T29" s="165"/>
      <c r="U29" s="169"/>
      <c r="V29" s="169"/>
      <c r="W29" s="168"/>
      <c r="X29" s="167"/>
      <c r="Y29" s="166"/>
      <c r="Z29" s="167"/>
      <c r="AA29" s="166"/>
      <c r="AB29" s="167"/>
      <c r="AC29" s="166"/>
      <c r="AD29" s="167"/>
      <c r="AE29" s="166"/>
      <c r="AF29" s="167"/>
      <c r="AG29" s="170">
        <v>0</v>
      </c>
      <c r="AH29" s="171"/>
      <c r="AI29" s="65"/>
      <c r="AJ29" s="65"/>
      <c r="AK29" s="66"/>
      <c r="AL29" s="23">
        <f t="shared" si="12"/>
      </c>
      <c r="AM29" s="192"/>
      <c r="AN29" s="231"/>
      <c r="AO29" s="188"/>
      <c r="AP29" s="21"/>
      <c r="AQ29" s="60"/>
      <c r="AR29" s="60">
        <f t="shared" si="2"/>
      </c>
      <c r="AS29" s="60">
        <f t="shared" si="3"/>
      </c>
      <c r="AT29" s="60">
        <f>IF(OR(AN29=0,AN29=""),"",IF(OR(AN29=AN30,AN29=AN31,AN29=AN16,AN29=AN17,AN29=AN18,AN29=AN19,AN29=AN20,AN29=AN21,AN29=AN22,AN29=AN23,AN29=AN24,AN29=AN25,AN29=AN26,AN29=AN27,AN29=AN28),"=",""))</f>
      </c>
      <c r="AU29" s="60"/>
      <c r="AV29" s="60">
        <f t="shared" si="4"/>
      </c>
      <c r="AW29" s="60">
        <f t="shared" si="5"/>
      </c>
      <c r="AX29" s="60">
        <f>IF(OR(AO29=0,AO29=""),"",IF(OR(AO29=AO30,AO29=AO31,AO29=AO16,AO29=AO17,AO29=AO18,AO29=AO19,AO29=AO20,AO29=AO21,AO29=AO22,AO29=AO23,AO29=AO24,AO29=AO25,AO29=AO26,AO29=AO27,AO29=AO28),"=",""))</f>
      </c>
      <c r="AY29" s="60">
        <f t="shared" si="6"/>
      </c>
      <c r="AZ29" s="60">
        <f t="shared" si="7"/>
      </c>
      <c r="BB29" s="18">
        <f t="shared" si="8"/>
      </c>
      <c r="BC29" s="18">
        <f t="shared" si="9"/>
      </c>
      <c r="BD29" s="16"/>
      <c r="BE29" s="18">
        <f t="shared" si="15"/>
      </c>
      <c r="BF29" s="18">
        <f t="shared" si="15"/>
      </c>
      <c r="BG29" s="18">
        <f t="shared" si="15"/>
      </c>
      <c r="BH29" s="18">
        <f t="shared" si="15"/>
      </c>
      <c r="BI29" s="18">
        <f t="shared" si="15"/>
      </c>
      <c r="BJ29" s="18">
        <f t="shared" si="15"/>
      </c>
      <c r="BK29" s="18">
        <f t="shared" si="15"/>
      </c>
      <c r="BL29" s="18">
        <f t="shared" si="15"/>
      </c>
      <c r="BM29" s="18">
        <f t="shared" si="16"/>
      </c>
      <c r="BN29" s="18">
        <f t="shared" si="16"/>
      </c>
      <c r="BO29" s="18">
        <f t="shared" si="16"/>
      </c>
      <c r="BP29" s="18">
        <f t="shared" si="16"/>
      </c>
      <c r="BQ29" s="18">
        <f t="shared" si="16"/>
      </c>
      <c r="BR29" s="18">
        <f t="shared" si="16"/>
      </c>
      <c r="BS29" s="18">
        <f t="shared" si="16"/>
      </c>
      <c r="BT29" s="18">
        <f t="shared" si="16"/>
      </c>
      <c r="CA29" s="22">
        <f>'Male Athletes'!B30</f>
        <v>0</v>
      </c>
    </row>
    <row r="30" spans="2:79" ht="15.75" customHeight="1">
      <c r="B30" s="60"/>
      <c r="C30" s="56"/>
      <c r="D30" s="56"/>
      <c r="E30" s="67">
        <v>25</v>
      </c>
      <c r="F30" s="64">
        <v>59</v>
      </c>
      <c r="G30" s="37" t="str">
        <f t="shared" si="0"/>
        <v>Daniel Gardiner</v>
      </c>
      <c r="H30" s="37" t="str">
        <f t="shared" si="1"/>
        <v>Leeds City</v>
      </c>
      <c r="I30" s="166" t="s">
        <v>421</v>
      </c>
      <c r="J30" s="167"/>
      <c r="K30" s="166" t="s">
        <v>440</v>
      </c>
      <c r="L30" s="167"/>
      <c r="M30" s="166" t="s">
        <v>421</v>
      </c>
      <c r="N30" s="167"/>
      <c r="O30" s="166" t="s">
        <v>419</v>
      </c>
      <c r="P30" s="167"/>
      <c r="Q30" s="165" t="s">
        <v>419</v>
      </c>
      <c r="R30" s="165"/>
      <c r="S30" s="165" t="s">
        <v>422</v>
      </c>
      <c r="T30" s="165"/>
      <c r="U30" s="169" t="s">
        <v>419</v>
      </c>
      <c r="V30" s="169"/>
      <c r="W30" s="168" t="s">
        <v>422</v>
      </c>
      <c r="X30" s="167"/>
      <c r="Y30" s="166" t="s">
        <v>423</v>
      </c>
      <c r="Z30" s="167"/>
      <c r="AA30" s="166"/>
      <c r="AB30" s="167"/>
      <c r="AC30" s="166"/>
      <c r="AD30" s="167"/>
      <c r="AE30" s="166"/>
      <c r="AF30" s="167"/>
      <c r="AG30" s="170">
        <v>0</v>
      </c>
      <c r="AH30" s="171"/>
      <c r="AI30" s="65"/>
      <c r="AJ30" s="65"/>
      <c r="AK30" s="66"/>
      <c r="AL30" s="23">
        <f t="shared" si="12"/>
      </c>
      <c r="AM30" s="192"/>
      <c r="AN30" s="231"/>
      <c r="AO30" s="188"/>
      <c r="AP30" s="21">
        <v>0</v>
      </c>
      <c r="AQ30" s="60"/>
      <c r="AR30" s="60">
        <f t="shared" si="2"/>
      </c>
      <c r="AS30" s="60">
        <f t="shared" si="3"/>
      </c>
      <c r="AT30" s="60">
        <f>IF(OR(AN30=0,AN30=""),"",IF(OR(AN30=AN31,AN30=AN16,AN30=AN17,AN30=AN18,AN30=AN19,AN30=AN20,AN30=AN21,AN30=AN22,AN30=AN23,AN30=AN24,AN30=AN25,AN30=AN26,AN30=AN27,AN30=AN28,AN30=AN29),"=",""))</f>
      </c>
      <c r="AU30" s="60"/>
      <c r="AV30" s="60">
        <f t="shared" si="4"/>
      </c>
      <c r="AW30" s="60">
        <f t="shared" si="5"/>
      </c>
      <c r="AX30" s="60">
        <f>IF(OR(AO30=0,AO30=""),"",IF(OR(AO30=AO31,AO30=AO16,AO30=AO17,AO30=AO18,AO30=AO19,AO30=AO20,AO30=AO21,AO30=AO22,AO30=AO23,AO30=AO24,AO30=AO25,AO30=AO26,AO30=AO27,AO30=AO28,AO30=AO29),"=",""))</f>
      </c>
      <c r="AY30" s="60">
        <f t="shared" si="6"/>
      </c>
      <c r="AZ30" s="60">
        <f t="shared" si="7"/>
      </c>
      <c r="BB30" s="18">
        <f t="shared" si="8"/>
      </c>
      <c r="BC30" s="18">
        <f t="shared" si="9"/>
      </c>
      <c r="BD30" s="16"/>
      <c r="BE30" s="18">
        <f t="shared" si="15"/>
      </c>
      <c r="BF30" s="18">
        <f t="shared" si="15"/>
      </c>
      <c r="BG30" s="18">
        <f t="shared" si="15"/>
      </c>
      <c r="BH30" s="18">
        <f t="shared" si="15"/>
      </c>
      <c r="BI30" s="18">
        <f t="shared" si="15"/>
      </c>
      <c r="BJ30" s="18">
        <f t="shared" si="15"/>
      </c>
      <c r="BK30" s="18">
        <f t="shared" si="15"/>
      </c>
      <c r="BL30" s="18">
        <f t="shared" si="15"/>
      </c>
      <c r="BM30" s="18">
        <f t="shared" si="16"/>
      </c>
      <c r="BN30" s="18">
        <f t="shared" si="16"/>
      </c>
      <c r="BO30" s="18">
        <f t="shared" si="16"/>
      </c>
      <c r="BP30" s="18">
        <f t="shared" si="16"/>
      </c>
      <c r="BQ30" s="18">
        <f t="shared" si="16"/>
      </c>
      <c r="BR30" s="18">
        <f t="shared" si="16"/>
      </c>
      <c r="BS30" s="18">
        <f t="shared" si="16"/>
      </c>
      <c r="BT30" s="18">
        <f t="shared" si="16"/>
      </c>
      <c r="CA30" s="22">
        <f>'Male Athletes'!B31</f>
        <v>0</v>
      </c>
    </row>
    <row r="31" spans="2:79" ht="15.75" customHeight="1">
      <c r="B31" s="60"/>
      <c r="C31" s="56"/>
      <c r="D31" s="56"/>
      <c r="E31" s="67">
        <v>26</v>
      </c>
      <c r="F31" s="64">
        <v>55</v>
      </c>
      <c r="G31" s="37" t="str">
        <f t="shared" si="0"/>
        <v>Jack Andrew</v>
      </c>
      <c r="H31" s="37" t="str">
        <f t="shared" si="1"/>
        <v>Macclesfield Harriers</v>
      </c>
      <c r="I31" s="166"/>
      <c r="J31" s="167"/>
      <c r="K31" s="166"/>
      <c r="L31" s="167"/>
      <c r="M31" s="166" t="s">
        <v>419</v>
      </c>
      <c r="N31" s="167"/>
      <c r="O31" s="166" t="s">
        <v>419</v>
      </c>
      <c r="P31" s="167"/>
      <c r="Q31" s="165" t="s">
        <v>419</v>
      </c>
      <c r="R31" s="165"/>
      <c r="S31" s="165" t="s">
        <v>440</v>
      </c>
      <c r="T31" s="165"/>
      <c r="U31" s="169" t="s">
        <v>420</v>
      </c>
      <c r="V31" s="169"/>
      <c r="W31" s="168"/>
      <c r="X31" s="167"/>
      <c r="Y31" s="166"/>
      <c r="Z31" s="167"/>
      <c r="AA31" s="166"/>
      <c r="AB31" s="167"/>
      <c r="AC31" s="166"/>
      <c r="AD31" s="167"/>
      <c r="AE31" s="166"/>
      <c r="AF31" s="167"/>
      <c r="AG31" s="166"/>
      <c r="AH31" s="167"/>
      <c r="AI31" s="68"/>
      <c r="AJ31" s="68"/>
      <c r="AK31" s="68"/>
      <c r="AL31" s="23">
        <f t="shared" si="12"/>
      </c>
      <c r="AM31" s="193"/>
      <c r="AN31" s="232"/>
      <c r="AO31" s="190"/>
      <c r="AP31" s="21">
        <v>0</v>
      </c>
      <c r="AQ31" s="60"/>
      <c r="AR31" s="60">
        <f t="shared" si="2"/>
      </c>
      <c r="AS31" s="60">
        <f t="shared" si="3"/>
      </c>
      <c r="AT31" s="60">
        <f>IF(OR(AN31=0,AN31=""),"",IF(OR(AN31=AN16,AN31=AN17,AN31=AN18,AN31=AN19,AN31=AN20,AN31=AN21,AN31=AN22,AN31=AN23,AN31=AN24,AN31=AN25,AN31=AN26,AN31=AN27,AN31=AN28,AN31=AN29,AN31=AN30),"=",""))</f>
      </c>
      <c r="AU31" s="60"/>
      <c r="AV31" s="60">
        <f t="shared" si="4"/>
      </c>
      <c r="AW31" s="60">
        <f t="shared" si="5"/>
      </c>
      <c r="AX31" s="60">
        <f>IF(OR(AO31=0,AO31=""),"",IF(OR(AO31=AO16,AO31=AO17,AO31=AO18,AO31=AO19,AO31=AO20,AO31=AO21,AO31=AO22,AO31=AO23,AO31=AO24,AO31=AO25,AO31=AO26,AO31=AO27,AO31=AO28,AO31=AO29,AO31=AO30),"=",""))</f>
      </c>
      <c r="AY31" s="60">
        <f t="shared" si="6"/>
      </c>
      <c r="AZ31" s="60">
        <f t="shared" si="7"/>
      </c>
      <c r="BB31" s="18">
        <f t="shared" si="8"/>
      </c>
      <c r="BC31" s="18">
        <f t="shared" si="9"/>
      </c>
      <c r="BD31" s="16"/>
      <c r="BE31" s="18">
        <f t="shared" si="15"/>
      </c>
      <c r="BF31" s="18">
        <f t="shared" si="15"/>
      </c>
      <c r="BG31" s="18">
        <f t="shared" si="15"/>
      </c>
      <c r="BH31" s="18">
        <f t="shared" si="15"/>
      </c>
      <c r="BI31" s="18">
        <f t="shared" si="15"/>
      </c>
      <c r="BJ31" s="18">
        <f t="shared" si="15"/>
      </c>
      <c r="BK31" s="18">
        <f t="shared" si="15"/>
      </c>
      <c r="BL31" s="18">
        <f t="shared" si="15"/>
      </c>
      <c r="BM31" s="18">
        <f t="shared" si="16"/>
      </c>
      <c r="BN31" s="18">
        <f t="shared" si="16"/>
      </c>
      <c r="BO31" s="18">
        <f t="shared" si="16"/>
      </c>
      <c r="BP31" s="18">
        <f t="shared" si="16"/>
      </c>
      <c r="BQ31" s="18">
        <f t="shared" si="16"/>
      </c>
      <c r="BR31" s="18">
        <f t="shared" si="16"/>
      </c>
      <c r="BS31" s="18">
        <f t="shared" si="16"/>
      </c>
      <c r="BT31" s="18">
        <f t="shared" si="16"/>
      </c>
      <c r="CA31" s="22">
        <f>'Male Athletes'!B32</f>
        <v>0</v>
      </c>
    </row>
    <row r="32" spans="1:79" ht="20.25">
      <c r="A32" s="46">
        <v>41</v>
      </c>
      <c r="B32" s="46">
        <v>26</v>
      </c>
      <c r="E32" s="47" t="s">
        <v>328</v>
      </c>
      <c r="F32" s="48"/>
      <c r="G32" s="48"/>
      <c r="H32" s="48"/>
      <c r="I32" s="48"/>
      <c r="J32" s="48"/>
      <c r="K32" s="48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50"/>
      <c r="AP32" s="51"/>
      <c r="CA32" s="22">
        <f>'Male Athletes'!B33</f>
        <v>0</v>
      </c>
    </row>
    <row r="33" spans="2:79" ht="15.75" customHeight="1">
      <c r="B33" s="52"/>
      <c r="C33" s="53"/>
      <c r="D33" s="53"/>
      <c r="E33" s="182" t="s">
        <v>315</v>
      </c>
      <c r="F33" s="184"/>
      <c r="G33" s="154" t="str">
        <f>G2</f>
        <v>England Athletics Combined Events</v>
      </c>
      <c r="H33" s="155"/>
      <c r="I33" s="182" t="s">
        <v>316</v>
      </c>
      <c r="J33" s="183"/>
      <c r="K33" s="184"/>
      <c r="L33" s="217" t="str">
        <f>L2</f>
        <v>Birmingham Alexander Stadium</v>
      </c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9"/>
      <c r="AA33" s="182" t="s">
        <v>293</v>
      </c>
      <c r="AB33" s="183"/>
      <c r="AC33" s="184"/>
      <c r="AD33" s="152">
        <f>AD2</f>
        <v>39600</v>
      </c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60"/>
      <c r="AP33" s="54"/>
      <c r="CA33" s="22">
        <f>'Male Athletes'!B34</f>
        <v>0</v>
      </c>
    </row>
    <row r="34" spans="2:79" ht="15.75" customHeight="1">
      <c r="B34" s="55"/>
      <c r="C34" s="55"/>
      <c r="D34" s="55"/>
      <c r="E34" s="182" t="s">
        <v>294</v>
      </c>
      <c r="F34" s="184"/>
      <c r="G34" s="154" t="s">
        <v>341</v>
      </c>
      <c r="H34" s="155"/>
      <c r="I34" s="182" t="s">
        <v>295</v>
      </c>
      <c r="J34" s="183"/>
      <c r="K34" s="184"/>
      <c r="L34" s="206">
        <v>0.5833333333333334</v>
      </c>
      <c r="M34" s="207"/>
      <c r="N34" s="208"/>
      <c r="O34" s="182"/>
      <c r="P34" s="183"/>
      <c r="Q34" s="183"/>
      <c r="R34" s="183"/>
      <c r="S34" s="183"/>
      <c r="T34" s="184"/>
      <c r="U34" s="217"/>
      <c r="V34" s="218"/>
      <c r="W34" s="219"/>
      <c r="X34" s="213"/>
      <c r="Y34" s="214"/>
      <c r="Z34" s="215"/>
      <c r="AA34" s="220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2"/>
      <c r="AP34" s="56"/>
      <c r="CA34" s="22">
        <f>'Male Athletes'!B35</f>
        <v>0</v>
      </c>
    </row>
    <row r="35" spans="5:79" ht="38.25" customHeight="1">
      <c r="E35" s="57" t="s">
        <v>296</v>
      </c>
      <c r="F35" s="57" t="s">
        <v>297</v>
      </c>
      <c r="G35" s="57" t="s">
        <v>298</v>
      </c>
      <c r="H35" s="58" t="s">
        <v>299</v>
      </c>
      <c r="I35" s="216">
        <v>2.05</v>
      </c>
      <c r="J35" s="178"/>
      <c r="K35" s="216"/>
      <c r="L35" s="178"/>
      <c r="M35" s="177"/>
      <c r="N35" s="223"/>
      <c r="O35" s="177"/>
      <c r="P35" s="178"/>
      <c r="Q35" s="177"/>
      <c r="R35" s="178"/>
      <c r="S35" s="177"/>
      <c r="T35" s="178"/>
      <c r="U35" s="177"/>
      <c r="V35" s="178"/>
      <c r="W35" s="177"/>
      <c r="X35" s="178"/>
      <c r="Y35" s="177"/>
      <c r="Z35" s="178"/>
      <c r="AA35" s="177"/>
      <c r="AB35" s="178"/>
      <c r="AC35" s="177"/>
      <c r="AD35" s="178"/>
      <c r="AE35" s="177"/>
      <c r="AF35" s="178"/>
      <c r="AG35" s="201" t="s">
        <v>308</v>
      </c>
      <c r="AH35" s="202"/>
      <c r="AI35" s="204" t="s">
        <v>321</v>
      </c>
      <c r="AJ35" s="204" t="s">
        <v>322</v>
      </c>
      <c r="AK35" s="204" t="s">
        <v>323</v>
      </c>
      <c r="AL35" s="199" t="s">
        <v>309</v>
      </c>
      <c r="AM35" s="224" t="s">
        <v>318</v>
      </c>
      <c r="AN35" s="225"/>
      <c r="AO35" s="226"/>
      <c r="AP35" s="59" t="s">
        <v>324</v>
      </c>
      <c r="AQ35" s="17"/>
      <c r="AR35" s="16"/>
      <c r="AS35" s="16"/>
      <c r="AT35" s="16"/>
      <c r="AU35" s="16"/>
      <c r="AV35" s="16"/>
      <c r="AW35" s="17"/>
      <c r="AX35" s="16"/>
      <c r="AY35" s="60"/>
      <c r="AZ35" s="60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7"/>
      <c r="CA35" s="22">
        <f>'Male Athletes'!B36</f>
        <v>0</v>
      </c>
    </row>
    <row r="36" spans="5:79" ht="12.75">
      <c r="E36" s="61"/>
      <c r="F36" s="61"/>
      <c r="G36" s="62"/>
      <c r="H36" s="63"/>
      <c r="I36" s="197" t="s">
        <v>312</v>
      </c>
      <c r="J36" s="198"/>
      <c r="K36" s="197" t="s">
        <v>312</v>
      </c>
      <c r="L36" s="198"/>
      <c r="M36" s="197" t="s">
        <v>312</v>
      </c>
      <c r="N36" s="209"/>
      <c r="O36" s="197" t="s">
        <v>312</v>
      </c>
      <c r="P36" s="198"/>
      <c r="Q36" s="197" t="s">
        <v>312</v>
      </c>
      <c r="R36" s="198"/>
      <c r="S36" s="197" t="s">
        <v>312</v>
      </c>
      <c r="T36" s="198"/>
      <c r="U36" s="197" t="s">
        <v>312</v>
      </c>
      <c r="V36" s="198"/>
      <c r="W36" s="197" t="s">
        <v>312</v>
      </c>
      <c r="X36" s="198"/>
      <c r="Y36" s="197" t="s">
        <v>312</v>
      </c>
      <c r="Z36" s="198"/>
      <c r="AA36" s="197" t="s">
        <v>312</v>
      </c>
      <c r="AB36" s="198"/>
      <c r="AC36" s="197" t="s">
        <v>312</v>
      </c>
      <c r="AD36" s="198"/>
      <c r="AE36" s="197" t="s">
        <v>312</v>
      </c>
      <c r="AF36" s="198"/>
      <c r="AG36" s="197" t="s">
        <v>312</v>
      </c>
      <c r="AH36" s="203"/>
      <c r="AI36" s="205"/>
      <c r="AJ36" s="205"/>
      <c r="AK36" s="205"/>
      <c r="AL36" s="200"/>
      <c r="AM36" s="227"/>
      <c r="AN36" s="228"/>
      <c r="AO36" s="229"/>
      <c r="AP36" s="59"/>
      <c r="AQ36" s="17"/>
      <c r="AR36" s="16"/>
      <c r="AS36" s="16"/>
      <c r="AT36" s="16"/>
      <c r="AU36" s="16"/>
      <c r="AV36" s="16"/>
      <c r="AW36" s="17"/>
      <c r="AX36" s="16"/>
      <c r="AY36" s="60"/>
      <c r="AZ36" s="60"/>
      <c r="BB36" s="16"/>
      <c r="BC36" s="16"/>
      <c r="BD36" s="16"/>
      <c r="BE36" s="16">
        <v>1</v>
      </c>
      <c r="BF36" s="16">
        <v>2</v>
      </c>
      <c r="BG36" s="16">
        <v>3</v>
      </c>
      <c r="BH36" s="16">
        <v>4</v>
      </c>
      <c r="BI36" s="16">
        <v>5</v>
      </c>
      <c r="BJ36" s="16">
        <v>6</v>
      </c>
      <c r="BK36" s="16">
        <v>7</v>
      </c>
      <c r="BL36" s="16">
        <v>8</v>
      </c>
      <c r="BM36" s="16">
        <v>1</v>
      </c>
      <c r="BN36" s="16">
        <v>2</v>
      </c>
      <c r="BO36" s="16">
        <v>3</v>
      </c>
      <c r="BP36" s="16">
        <v>4</v>
      </c>
      <c r="BQ36" s="16">
        <v>5</v>
      </c>
      <c r="BR36" s="16">
        <v>6</v>
      </c>
      <c r="BS36" s="16">
        <v>7</v>
      </c>
      <c r="BT36" s="16">
        <v>8</v>
      </c>
      <c r="CA36" s="22">
        <f>'Male Athletes'!B37</f>
        <v>0</v>
      </c>
    </row>
    <row r="37" spans="2:79" ht="15.75" customHeight="1">
      <c r="B37" s="60"/>
      <c r="C37" s="56"/>
      <c r="D37" s="56"/>
      <c r="E37" s="61">
        <v>1</v>
      </c>
      <c r="F37" s="64">
        <v>60</v>
      </c>
      <c r="G37" s="37" t="str">
        <f aca="true" t="shared" si="17" ref="G37:G62">IF(OR(F37=0,F37="",F37=" ",ISERROR(VLOOKUP(F37,athletes,2,FALSE))=TRUE),"",CONCATENATE(VLOOKUP(F37,athletes,2,FALSE)," ",VLOOKUP(F37,athletes,3,FALSE)))</f>
        <v>Ben Gregory</v>
      </c>
      <c r="H37" s="37" t="str">
        <f aca="true" t="shared" si="18" ref="H37:H62">IF(OR(F37=0,F37="",F37=" ",ISERROR(VLOOKUP(F37,athletes,2,FALSE))=TRUE),"",VLOOKUP(F37,athletes,4,FALSE))</f>
        <v>Vale Of Aylesbury AC</v>
      </c>
      <c r="I37" s="166"/>
      <c r="J37" s="167"/>
      <c r="K37" s="166"/>
      <c r="L37" s="167"/>
      <c r="M37" s="166"/>
      <c r="N37" s="167"/>
      <c r="O37" s="166"/>
      <c r="P37" s="167"/>
      <c r="Q37" s="165"/>
      <c r="R37" s="165"/>
      <c r="S37" s="165"/>
      <c r="T37" s="165"/>
      <c r="U37" s="169"/>
      <c r="V37" s="169"/>
      <c r="W37" s="172"/>
      <c r="X37" s="173"/>
      <c r="Y37" s="166"/>
      <c r="Z37" s="167"/>
      <c r="AA37" s="166"/>
      <c r="AB37" s="167"/>
      <c r="AC37" s="166"/>
      <c r="AD37" s="167"/>
      <c r="AE37" s="166"/>
      <c r="AF37" s="167"/>
      <c r="AG37" s="170">
        <v>4.35</v>
      </c>
      <c r="AH37" s="171"/>
      <c r="AI37" s="65"/>
      <c r="AJ37" s="65"/>
      <c r="AK37" s="66"/>
      <c r="AL37" s="23">
        <f>IF(OR(AG37=0,AG37="",AG37=" ",AG37="DNS",AG37="NHC"),"",RANK(AG37,$I$65:$J$116))</f>
        <v>1</v>
      </c>
      <c r="AM37" s="191" t="s">
        <v>319</v>
      </c>
      <c r="AN37" s="185"/>
      <c r="AO37" s="186"/>
      <c r="AP37" s="21"/>
      <c r="AQ37" s="60"/>
      <c r="AR37" s="60">
        <f aca="true" t="shared" si="19" ref="AR37:AR62">IF(AS37="","",REPT(AT37,AS37-1))</f>
      </c>
      <c r="AS37" s="60">
        <f aca="true" t="shared" si="20" ref="AS37:AS62">IF(AT37="","",HLOOKUP(AN37,$BE$5:$BL$22,18,FALSE))</f>
      </c>
      <c r="AT37" s="60">
        <f>IF(OR(AN37=0,AN37=""),"",IF(OR(AN37=AN38,AN37=AN39,AN37=AN40,AN37=AN41,AN37=AN42,AN37=AN43,AN37=AN44,AN37=AN45,AN37=AN46,AN37=AN47,AN37=AN48,AN37=AN49,AN37=AN50,AN37=AN51,AN37=AN52),"=",""))</f>
      </c>
      <c r="AU37" s="60"/>
      <c r="AV37" s="60">
        <f aca="true" t="shared" si="21" ref="AV37:AV62">IF(AW37="","",REPT(AX37,AW37-1))</f>
      </c>
      <c r="AW37" s="60">
        <f aca="true" t="shared" si="22" ref="AW37:AW62">IF(AX37="","",HLOOKUP(AO37,$BM$5:$BT$22,18,FALSE))</f>
      </c>
      <c r="AX37" s="60">
        <f>IF(OR(AO37=0,AO37=""),"",IF(OR(AO37=AO38,AO37=AO39,AO37=AO40,AO37=AO41,AO37=AO42,AO37=AO43,AO37=AO44,AO37=AO45,AO37=AO46,AO37=AO47,AO37=AO48,AO37=AO49,AO37=AO50,AO37=AO51,AO37=AO52),"=",""))</f>
      </c>
      <c r="AY37" s="60">
        <f aca="true" t="shared" si="23" ref="AY37:AY62">IF(OR(AL37=0,AG37=0,AM37="B"),"",AL37)</f>
        <v>1</v>
      </c>
      <c r="AZ37" s="60">
        <f aca="true" t="shared" si="24" ref="AZ37:AZ62">IF(OR(AL37=0,AG37=0,AM37="A"),"",AL37)</f>
        <v>1</v>
      </c>
      <c r="BB37" s="18">
        <f aca="true" t="shared" si="25" ref="BB37:BB62">IF(AY37="","",AY37+($AP37/10))</f>
        <v>1</v>
      </c>
      <c r="BC37" s="18">
        <f aca="true" t="shared" si="26" ref="BC37:BC62">IF(AZ37="","",AZ37+($AP37/10))</f>
        <v>1</v>
      </c>
      <c r="BD37" s="16"/>
      <c r="BE37" s="18">
        <f aca="true" t="shared" si="27" ref="BE37:BL46">IF($AN37="","",IF($AN37=BE$5,$AN37,""))</f>
      </c>
      <c r="BF37" s="18">
        <f t="shared" si="27"/>
      </c>
      <c r="BG37" s="18">
        <f t="shared" si="27"/>
      </c>
      <c r="BH37" s="18">
        <f t="shared" si="27"/>
      </c>
      <c r="BI37" s="18">
        <f t="shared" si="27"/>
      </c>
      <c r="BJ37" s="18">
        <f t="shared" si="27"/>
      </c>
      <c r="BK37" s="18">
        <f t="shared" si="27"/>
      </c>
      <c r="BL37" s="18">
        <f t="shared" si="27"/>
      </c>
      <c r="BM37" s="18">
        <f aca="true" t="shared" si="28" ref="BM37:BT46">IF($AO37="","",IF($AO37=BM$5,$AO37,""))</f>
      </c>
      <c r="BN37" s="18">
        <f t="shared" si="28"/>
      </c>
      <c r="BO37" s="18">
        <f t="shared" si="28"/>
      </c>
      <c r="BP37" s="18">
        <f t="shared" si="28"/>
      </c>
      <c r="BQ37" s="18">
        <f t="shared" si="28"/>
      </c>
      <c r="BR37" s="18">
        <f t="shared" si="28"/>
      </c>
      <c r="BS37" s="18">
        <f t="shared" si="28"/>
      </c>
      <c r="BT37" s="18">
        <f t="shared" si="28"/>
      </c>
      <c r="CA37" s="22">
        <f>'Male Athletes'!B38</f>
        <v>0</v>
      </c>
    </row>
    <row r="38" spans="2:79" ht="15.75" customHeight="1">
      <c r="B38" s="60"/>
      <c r="C38" s="56"/>
      <c r="D38" s="56"/>
      <c r="E38" s="67">
        <v>2</v>
      </c>
      <c r="F38" s="64">
        <v>56</v>
      </c>
      <c r="G38" s="37" t="str">
        <f t="shared" si="17"/>
        <v>Ashley Bryant</v>
      </c>
      <c r="H38" s="37" t="str">
        <f t="shared" si="18"/>
        <v>Windsor Slough Eton &amp; Hounslow</v>
      </c>
      <c r="I38" s="166"/>
      <c r="J38" s="167"/>
      <c r="K38" s="166"/>
      <c r="L38" s="167"/>
      <c r="M38" s="166"/>
      <c r="N38" s="167"/>
      <c r="O38" s="166"/>
      <c r="P38" s="167"/>
      <c r="Q38" s="165"/>
      <c r="R38" s="165"/>
      <c r="S38" s="165"/>
      <c r="T38" s="165"/>
      <c r="U38" s="169"/>
      <c r="V38" s="169"/>
      <c r="W38" s="172"/>
      <c r="X38" s="173"/>
      <c r="Y38" s="166"/>
      <c r="Z38" s="167"/>
      <c r="AA38" s="166"/>
      <c r="AB38" s="167"/>
      <c r="AC38" s="166"/>
      <c r="AD38" s="167"/>
      <c r="AE38" s="166"/>
      <c r="AF38" s="167"/>
      <c r="AG38" s="170" t="s">
        <v>439</v>
      </c>
      <c r="AH38" s="171"/>
      <c r="AI38" s="65"/>
      <c r="AJ38" s="65"/>
      <c r="AK38" s="66"/>
      <c r="AL38" s="23">
        <f aca="true" t="shared" si="29" ref="AL38:AL62">IF(OR(AG38=0,AG38="",AG38=" ",AG38="DNS",AG38="NHC"),"",RANK(AG38,$I$65:$J$116))</f>
      </c>
      <c r="AM38" s="192"/>
      <c r="AN38" s="187"/>
      <c r="AO38" s="188"/>
      <c r="AP38" s="21">
        <v>0</v>
      </c>
      <c r="AQ38" s="60"/>
      <c r="AR38" s="60">
        <f t="shared" si="19"/>
      </c>
      <c r="AS38" s="60">
        <f t="shared" si="20"/>
      </c>
      <c r="AT38" s="60">
        <f>IF(OR(AN38=0,AN38=""),"",IF(OR(AN38=AN39,AN38=AN40,AN38=AN41,AN38=AN42,AN38=AN43,AN38=AN44,AN38=AN45,AN38=AN46,AN38=AN47,AN38=AN48,AN38=AN49,AN38=AN50,AN38=AN51,AN38=AN52,AN38=AN37),"=",""))</f>
      </c>
      <c r="AU38" s="60"/>
      <c r="AV38" s="60">
        <f t="shared" si="21"/>
      </c>
      <c r="AW38" s="60">
        <f t="shared" si="22"/>
      </c>
      <c r="AX38" s="60">
        <f>IF(OR(AO38=0,AO38=""),"",IF(OR(AO38=AO39,AO38=AO40,AO38=AO41,AO38=AO42,AO38=AO43,AO38=AO44,AO38=AO45,AO38=AO46,AO38=AO47,AO38=AO48,AO38=AO49,AO38=AO50,AO38=AO51,AO38=AO52,AO38=AO37),"=",""))</f>
      </c>
      <c r="AY38" s="60">
        <f t="shared" si="23"/>
      </c>
      <c r="AZ38" s="60">
        <f t="shared" si="24"/>
      </c>
      <c r="BB38" s="18">
        <f t="shared" si="25"/>
      </c>
      <c r="BC38" s="18">
        <f t="shared" si="26"/>
      </c>
      <c r="BD38" s="16"/>
      <c r="BE38" s="18">
        <f t="shared" si="27"/>
      </c>
      <c r="BF38" s="18">
        <f t="shared" si="27"/>
      </c>
      <c r="BG38" s="18">
        <f t="shared" si="27"/>
      </c>
      <c r="BH38" s="18">
        <f t="shared" si="27"/>
      </c>
      <c r="BI38" s="18">
        <f t="shared" si="27"/>
      </c>
      <c r="BJ38" s="18">
        <f t="shared" si="27"/>
      </c>
      <c r="BK38" s="18">
        <f t="shared" si="27"/>
      </c>
      <c r="BL38" s="18">
        <f t="shared" si="27"/>
      </c>
      <c r="BM38" s="18">
        <f t="shared" si="28"/>
      </c>
      <c r="BN38" s="18">
        <f t="shared" si="28"/>
      </c>
      <c r="BO38" s="18">
        <f t="shared" si="28"/>
      </c>
      <c r="BP38" s="18">
        <f t="shared" si="28"/>
      </c>
      <c r="BQ38" s="18">
        <f t="shared" si="28"/>
      </c>
      <c r="BR38" s="18">
        <f t="shared" si="28"/>
      </c>
      <c r="BS38" s="18">
        <f t="shared" si="28"/>
      </c>
      <c r="BT38" s="18">
        <f t="shared" si="28"/>
      </c>
      <c r="CA38" s="22">
        <f>'Male Athletes'!B39</f>
        <v>0</v>
      </c>
    </row>
    <row r="39" spans="2:79" ht="15.75" customHeight="1">
      <c r="B39" s="60"/>
      <c r="C39" s="56"/>
      <c r="D39" s="56"/>
      <c r="E39" s="67">
        <v>3</v>
      </c>
      <c r="F39" s="64"/>
      <c r="G39" s="37">
        <f t="shared" si="17"/>
      </c>
      <c r="H39" s="37">
        <f t="shared" si="18"/>
      </c>
      <c r="I39" s="166"/>
      <c r="J39" s="167"/>
      <c r="K39" s="166"/>
      <c r="L39" s="167"/>
      <c r="M39" s="166"/>
      <c r="N39" s="167"/>
      <c r="O39" s="166"/>
      <c r="P39" s="167"/>
      <c r="Q39" s="165"/>
      <c r="R39" s="165"/>
      <c r="S39" s="169"/>
      <c r="T39" s="169"/>
      <c r="U39" s="169"/>
      <c r="V39" s="169"/>
      <c r="W39" s="172"/>
      <c r="X39" s="173"/>
      <c r="Y39" s="166"/>
      <c r="Z39" s="167"/>
      <c r="AA39" s="166"/>
      <c r="AB39" s="167"/>
      <c r="AC39" s="166"/>
      <c r="AD39" s="167"/>
      <c r="AE39" s="166"/>
      <c r="AF39" s="167"/>
      <c r="AG39" s="170">
        <v>0</v>
      </c>
      <c r="AH39" s="171"/>
      <c r="AI39" s="65"/>
      <c r="AJ39" s="65"/>
      <c r="AK39" s="66"/>
      <c r="AL39" s="23">
        <f t="shared" si="29"/>
      </c>
      <c r="AM39" s="192"/>
      <c r="AN39" s="187"/>
      <c r="AO39" s="188"/>
      <c r="AP39" s="21">
        <v>0</v>
      </c>
      <c r="AQ39" s="60"/>
      <c r="AR39" s="60">
        <f t="shared" si="19"/>
      </c>
      <c r="AS39" s="60">
        <f t="shared" si="20"/>
      </c>
      <c r="AT39" s="60">
        <f>IF(OR(AN39=0,AN39=""),"",IF(OR(AN39=AN40,AN39=AN41,AN39=AN42,AN39=AN43,AN39=AN44,AN39=AN45,AN39=AN46,AN39=AN47,AN39=AN48,AN39=AN49,AN39=AN50,AN39=AN51,AN39=AN52,AN39=AN37,AN39=AN38),"=",""))</f>
      </c>
      <c r="AU39" s="60"/>
      <c r="AV39" s="60">
        <f t="shared" si="21"/>
      </c>
      <c r="AW39" s="60">
        <f t="shared" si="22"/>
      </c>
      <c r="AX39" s="60">
        <f>IF(OR(AO39=0,AO39=""),"",IF(OR(AO39=AO40,AO39=AO41,AO39=AO42,AO39=AO43,AO39=AO44,AO39=AO45,AO39=AO46,AO39=AO47,AO39=AO48,AO39=AO49,AO39=AO50,AO39=AO51,AO39=AO52,AO39=AO37,AO39=AO38),"=",""))</f>
      </c>
      <c r="AY39" s="60">
        <f t="shared" si="23"/>
      </c>
      <c r="AZ39" s="60">
        <f t="shared" si="24"/>
      </c>
      <c r="BB39" s="18">
        <f t="shared" si="25"/>
      </c>
      <c r="BC39" s="18">
        <f t="shared" si="26"/>
      </c>
      <c r="BD39" s="16"/>
      <c r="BE39" s="18">
        <f t="shared" si="27"/>
      </c>
      <c r="BF39" s="18">
        <f t="shared" si="27"/>
      </c>
      <c r="BG39" s="18">
        <f t="shared" si="27"/>
      </c>
      <c r="BH39" s="18">
        <f t="shared" si="27"/>
      </c>
      <c r="BI39" s="18">
        <f t="shared" si="27"/>
      </c>
      <c r="BJ39" s="18">
        <f t="shared" si="27"/>
      </c>
      <c r="BK39" s="18">
        <f t="shared" si="27"/>
      </c>
      <c r="BL39" s="18">
        <f t="shared" si="27"/>
      </c>
      <c r="BM39" s="18">
        <f t="shared" si="28"/>
      </c>
      <c r="BN39" s="18">
        <f t="shared" si="28"/>
      </c>
      <c r="BO39" s="18">
        <f t="shared" si="28"/>
      </c>
      <c r="BP39" s="18">
        <f t="shared" si="28"/>
      </c>
      <c r="BQ39" s="18">
        <f t="shared" si="28"/>
      </c>
      <c r="BR39" s="18">
        <f t="shared" si="28"/>
      </c>
      <c r="BS39" s="18">
        <f t="shared" si="28"/>
      </c>
      <c r="BT39" s="18">
        <f t="shared" si="28"/>
      </c>
      <c r="CA39" s="22">
        <f>'Male Athletes'!B40</f>
        <v>0</v>
      </c>
    </row>
    <row r="40" spans="2:79" ht="15.75" customHeight="1">
      <c r="B40" s="60"/>
      <c r="C40" s="56"/>
      <c r="D40" s="56"/>
      <c r="E40" s="67">
        <v>4</v>
      </c>
      <c r="F40" s="64"/>
      <c r="G40" s="37">
        <f t="shared" si="17"/>
      </c>
      <c r="H40" s="37">
        <f t="shared" si="18"/>
      </c>
      <c r="I40" s="166"/>
      <c r="J40" s="167"/>
      <c r="K40" s="166"/>
      <c r="L40" s="167"/>
      <c r="M40" s="166"/>
      <c r="N40" s="167"/>
      <c r="O40" s="166"/>
      <c r="P40" s="167"/>
      <c r="Q40" s="165"/>
      <c r="R40" s="165"/>
      <c r="S40" s="165"/>
      <c r="T40" s="165"/>
      <c r="U40" s="169"/>
      <c r="V40" s="169"/>
      <c r="W40" s="172"/>
      <c r="X40" s="173"/>
      <c r="Y40" s="166"/>
      <c r="Z40" s="167"/>
      <c r="AA40" s="166"/>
      <c r="AB40" s="167"/>
      <c r="AC40" s="166"/>
      <c r="AD40" s="167"/>
      <c r="AE40" s="166"/>
      <c r="AF40" s="167"/>
      <c r="AG40" s="170">
        <v>0</v>
      </c>
      <c r="AH40" s="171"/>
      <c r="AI40" s="65"/>
      <c r="AJ40" s="65"/>
      <c r="AK40" s="66"/>
      <c r="AL40" s="23">
        <f t="shared" si="29"/>
      </c>
      <c r="AM40" s="192"/>
      <c r="AN40" s="187"/>
      <c r="AO40" s="188"/>
      <c r="AP40" s="21">
        <v>0</v>
      </c>
      <c r="AQ40" s="60"/>
      <c r="AR40" s="60">
        <f t="shared" si="19"/>
      </c>
      <c r="AS40" s="60">
        <f t="shared" si="20"/>
      </c>
      <c r="AT40" s="60">
        <f>IF(OR(AN40=0,AN40=""),"",IF(OR(AN40=AN41,AN40=AN42,AN40=AN43,AN40=AN44,AN40=AN45,AN40=AN46,AN40=AN47,AN40=AN48,AN40=AN49,AN40=AN50,AN40=AN51,AN40=AN52,AN40=AN37,AN40=AN38,AN40=AN39),"=",""))</f>
      </c>
      <c r="AU40" s="60"/>
      <c r="AV40" s="60">
        <f t="shared" si="21"/>
      </c>
      <c r="AW40" s="60">
        <f t="shared" si="22"/>
      </c>
      <c r="AX40" s="60">
        <f>IF(OR(AO40=0,AO40=""),"",IF(OR(AO40=AO41,AO40=AO42,AO40=AO43,AO40=AO44,AO40=AO45,AO40=AO46,AO40=AO47,AO40=AO48,AO40=AO49,AO40=AO50,AO40=AO51,AO40=AO52,AO40=AO37,AO40=AO38,AO40=AO39),"=",""))</f>
      </c>
      <c r="AY40" s="60">
        <f t="shared" si="23"/>
      </c>
      <c r="AZ40" s="60">
        <f t="shared" si="24"/>
      </c>
      <c r="BB40" s="18">
        <f t="shared" si="25"/>
      </c>
      <c r="BC40" s="18">
        <f t="shared" si="26"/>
      </c>
      <c r="BD40" s="16"/>
      <c r="BE40" s="18">
        <f t="shared" si="27"/>
      </c>
      <c r="BF40" s="18">
        <f t="shared" si="27"/>
      </c>
      <c r="BG40" s="18">
        <f t="shared" si="27"/>
      </c>
      <c r="BH40" s="18">
        <f t="shared" si="27"/>
      </c>
      <c r="BI40" s="18">
        <f t="shared" si="27"/>
      </c>
      <c r="BJ40" s="18">
        <f t="shared" si="27"/>
      </c>
      <c r="BK40" s="18">
        <f t="shared" si="27"/>
      </c>
      <c r="BL40" s="18">
        <f t="shared" si="27"/>
      </c>
      <c r="BM40" s="18">
        <f t="shared" si="28"/>
      </c>
      <c r="BN40" s="18">
        <f t="shared" si="28"/>
      </c>
      <c r="BO40" s="18">
        <f t="shared" si="28"/>
      </c>
      <c r="BP40" s="18">
        <f t="shared" si="28"/>
      </c>
      <c r="BQ40" s="18">
        <f t="shared" si="28"/>
      </c>
      <c r="BR40" s="18">
        <f t="shared" si="28"/>
      </c>
      <c r="BS40" s="18">
        <f t="shared" si="28"/>
      </c>
      <c r="BT40" s="18">
        <f t="shared" si="28"/>
      </c>
      <c r="CA40" s="22">
        <f>'Male Athletes'!B41</f>
        <v>0</v>
      </c>
    </row>
    <row r="41" spans="2:79" ht="15.75" customHeight="1">
      <c r="B41" s="60"/>
      <c r="C41" s="56"/>
      <c r="D41" s="56"/>
      <c r="E41" s="67">
        <v>5</v>
      </c>
      <c r="F41" s="64">
        <v>63</v>
      </c>
      <c r="G41" s="37" t="str">
        <f t="shared" si="17"/>
        <v>Michael Holden</v>
      </c>
      <c r="H41" s="37" t="str">
        <f t="shared" si="18"/>
        <v>Colchester Harriers</v>
      </c>
      <c r="I41" s="166"/>
      <c r="J41" s="167"/>
      <c r="K41" s="166"/>
      <c r="L41" s="167"/>
      <c r="M41" s="166"/>
      <c r="N41" s="167"/>
      <c r="O41" s="166"/>
      <c r="P41" s="167"/>
      <c r="Q41" s="165"/>
      <c r="R41" s="165"/>
      <c r="S41" s="165"/>
      <c r="T41" s="165"/>
      <c r="U41" s="169"/>
      <c r="V41" s="169"/>
      <c r="W41" s="172"/>
      <c r="X41" s="173"/>
      <c r="Y41" s="166"/>
      <c r="Z41" s="167"/>
      <c r="AA41" s="166"/>
      <c r="AB41" s="167"/>
      <c r="AC41" s="166"/>
      <c r="AD41" s="167"/>
      <c r="AE41" s="166"/>
      <c r="AF41" s="167"/>
      <c r="AG41" s="170" t="s">
        <v>439</v>
      </c>
      <c r="AH41" s="171"/>
      <c r="AI41" s="65"/>
      <c r="AJ41" s="65"/>
      <c r="AK41" s="66"/>
      <c r="AL41" s="23">
        <f t="shared" si="29"/>
      </c>
      <c r="AM41" s="192"/>
      <c r="AN41" s="187"/>
      <c r="AO41" s="188"/>
      <c r="AP41" s="21">
        <v>0</v>
      </c>
      <c r="AQ41" s="60"/>
      <c r="AR41" s="60">
        <f t="shared" si="19"/>
      </c>
      <c r="AS41" s="60">
        <f t="shared" si="20"/>
      </c>
      <c r="AT41" s="60">
        <f>IF(OR(AN41=0,AN41=""),"",IF(OR(AN41=AN42,AN41=AN43,AN41=AN44,AN41=AN45,AN41=AN46,AN41=AN47,AN41=AN48,AN41=AN49,AN41=AN50,AN41=AN51,AN41=AN52,AN41=AN37,AN41=AN38,AN41=AN39,AN41=AN40),"=",""))</f>
      </c>
      <c r="AU41" s="60"/>
      <c r="AV41" s="60">
        <f t="shared" si="21"/>
      </c>
      <c r="AW41" s="60">
        <f t="shared" si="22"/>
      </c>
      <c r="AX41" s="60">
        <f>IF(OR(AO41=0,AO41=""),"",IF(OR(AO41=AO42,AO41=AO43,AO41=AO44,AO41=AO45,AO41=AO46,AO41=AO47,AO41=AO48,AO41=AO49,AO41=AO50,AO41=AO51,AO41=AO52,AO41=AO37,AO41=AO38,AO41=AO39,AO41=AO40),"=",""))</f>
      </c>
      <c r="AY41" s="60">
        <f t="shared" si="23"/>
      </c>
      <c r="AZ41" s="60">
        <f t="shared" si="24"/>
      </c>
      <c r="BB41" s="18">
        <f t="shared" si="25"/>
      </c>
      <c r="BC41" s="18">
        <f t="shared" si="26"/>
      </c>
      <c r="BD41" s="16"/>
      <c r="BE41" s="18">
        <f t="shared" si="27"/>
      </c>
      <c r="BF41" s="18">
        <f t="shared" si="27"/>
      </c>
      <c r="BG41" s="18">
        <f t="shared" si="27"/>
      </c>
      <c r="BH41" s="18">
        <f t="shared" si="27"/>
      </c>
      <c r="BI41" s="18">
        <f t="shared" si="27"/>
      </c>
      <c r="BJ41" s="18">
        <f t="shared" si="27"/>
      </c>
      <c r="BK41" s="18">
        <f t="shared" si="27"/>
      </c>
      <c r="BL41" s="18">
        <f t="shared" si="27"/>
      </c>
      <c r="BM41" s="18">
        <f t="shared" si="28"/>
      </c>
      <c r="BN41" s="18">
        <f t="shared" si="28"/>
      </c>
      <c r="BO41" s="18">
        <f t="shared" si="28"/>
      </c>
      <c r="BP41" s="18">
        <f t="shared" si="28"/>
      </c>
      <c r="BQ41" s="18">
        <f t="shared" si="28"/>
      </c>
      <c r="BR41" s="18">
        <f t="shared" si="28"/>
      </c>
      <c r="BS41" s="18">
        <f t="shared" si="28"/>
      </c>
      <c r="BT41" s="18">
        <f t="shared" si="28"/>
      </c>
      <c r="CA41" s="22">
        <f>'Male Athletes'!B42</f>
        <v>0</v>
      </c>
    </row>
    <row r="42" spans="2:79" ht="15.75" customHeight="1">
      <c r="B42" s="60"/>
      <c r="C42" s="56"/>
      <c r="D42" s="56"/>
      <c r="E42" s="67">
        <v>6</v>
      </c>
      <c r="F42" s="64">
        <v>75</v>
      </c>
      <c r="G42" s="37" t="str">
        <f t="shared" si="17"/>
        <v>Michael Sweeney</v>
      </c>
      <c r="H42" s="37" t="str">
        <f t="shared" si="18"/>
        <v>Liverpool Harriers</v>
      </c>
      <c r="I42" s="166"/>
      <c r="J42" s="167"/>
      <c r="K42" s="166"/>
      <c r="L42" s="167"/>
      <c r="M42" s="166"/>
      <c r="N42" s="167"/>
      <c r="O42" s="166"/>
      <c r="P42" s="167"/>
      <c r="Q42" s="165"/>
      <c r="R42" s="165"/>
      <c r="S42" s="165"/>
      <c r="T42" s="165"/>
      <c r="U42" s="169"/>
      <c r="V42" s="169"/>
      <c r="W42" s="172"/>
      <c r="X42" s="173"/>
      <c r="Y42" s="166"/>
      <c r="Z42" s="167"/>
      <c r="AA42" s="166"/>
      <c r="AB42" s="167"/>
      <c r="AC42" s="166"/>
      <c r="AD42" s="167"/>
      <c r="AE42" s="166"/>
      <c r="AF42" s="167"/>
      <c r="AG42" s="170">
        <v>3.75</v>
      </c>
      <c r="AH42" s="171"/>
      <c r="AI42" s="65"/>
      <c r="AJ42" s="65"/>
      <c r="AK42" s="66"/>
      <c r="AL42" s="23">
        <f t="shared" si="29"/>
        <v>4</v>
      </c>
      <c r="AM42" s="192"/>
      <c r="AN42" s="187"/>
      <c r="AO42" s="188"/>
      <c r="AP42" s="21">
        <v>0</v>
      </c>
      <c r="AQ42" s="60"/>
      <c r="AR42" s="60">
        <f t="shared" si="19"/>
      </c>
      <c r="AS42" s="60">
        <f t="shared" si="20"/>
      </c>
      <c r="AT42" s="60">
        <f>IF(OR(AN42=0,AN42=""),"",IF(OR(AN42=AN43,AN42=AN44,AN42=AN45,AN42=AN46,AN42=AN47,AN42=AN48,AN42=AN49,AN42=AN50,AN42=AN51,AN42=AN52,AN42=AN37,AN42=AN38,AN42=AN39,AN42=AN40,AN42=AN41),"=",""))</f>
      </c>
      <c r="AU42" s="60"/>
      <c r="AV42" s="60">
        <f t="shared" si="21"/>
      </c>
      <c r="AW42" s="60">
        <f t="shared" si="22"/>
      </c>
      <c r="AX42" s="60">
        <f>IF(OR(AO42=0,AO42=""),"",IF(OR(AO42=AO43,AO42=AO44,AO42=AO45,AO42=AO46,AO42=AO47,AO42=AO48,AO42=AO49,AO42=AO50,AO42=AO51,AO42=AO52,AO42=AO37,AO42=AO38,AO42=AO39,AO42=AO40,AO42=AO41),"=",""))</f>
      </c>
      <c r="AY42" s="60">
        <f t="shared" si="23"/>
        <v>4</v>
      </c>
      <c r="AZ42" s="60">
        <f t="shared" si="24"/>
        <v>4</v>
      </c>
      <c r="BB42" s="18">
        <f t="shared" si="25"/>
        <v>4</v>
      </c>
      <c r="BC42" s="18">
        <f t="shared" si="26"/>
        <v>4</v>
      </c>
      <c r="BD42" s="16"/>
      <c r="BE42" s="18">
        <f t="shared" si="27"/>
      </c>
      <c r="BF42" s="18">
        <f t="shared" si="27"/>
      </c>
      <c r="BG42" s="18">
        <f t="shared" si="27"/>
      </c>
      <c r="BH42" s="18">
        <f t="shared" si="27"/>
      </c>
      <c r="BI42" s="18">
        <f t="shared" si="27"/>
      </c>
      <c r="BJ42" s="18">
        <f t="shared" si="27"/>
      </c>
      <c r="BK42" s="18">
        <f t="shared" si="27"/>
      </c>
      <c r="BL42" s="18">
        <f t="shared" si="27"/>
      </c>
      <c r="BM42" s="18">
        <f t="shared" si="28"/>
      </c>
      <c r="BN42" s="18">
        <f t="shared" si="28"/>
      </c>
      <c r="BO42" s="18">
        <f t="shared" si="28"/>
      </c>
      <c r="BP42" s="18">
        <f t="shared" si="28"/>
      </c>
      <c r="BQ42" s="18">
        <f t="shared" si="28"/>
      </c>
      <c r="BR42" s="18">
        <f t="shared" si="28"/>
      </c>
      <c r="BS42" s="18">
        <f t="shared" si="28"/>
      </c>
      <c r="BT42" s="18">
        <f t="shared" si="28"/>
      </c>
      <c r="CA42" s="22">
        <f>'Male Athletes'!B43</f>
        <v>0</v>
      </c>
    </row>
    <row r="43" spans="2:79" ht="15.75" customHeight="1">
      <c r="B43" s="60"/>
      <c r="C43" s="56"/>
      <c r="D43" s="56"/>
      <c r="E43" s="67">
        <v>7</v>
      </c>
      <c r="F43" s="64"/>
      <c r="G43" s="37">
        <f t="shared" si="17"/>
      </c>
      <c r="H43" s="37">
        <f t="shared" si="18"/>
      </c>
      <c r="I43" s="166"/>
      <c r="J43" s="167"/>
      <c r="K43" s="166"/>
      <c r="L43" s="167"/>
      <c r="M43" s="166"/>
      <c r="N43" s="167"/>
      <c r="O43" s="166"/>
      <c r="P43" s="167"/>
      <c r="Q43" s="165"/>
      <c r="R43" s="165"/>
      <c r="S43" s="165"/>
      <c r="T43" s="165"/>
      <c r="U43" s="169"/>
      <c r="V43" s="169"/>
      <c r="W43" s="172"/>
      <c r="X43" s="173"/>
      <c r="Y43" s="166"/>
      <c r="Z43" s="167"/>
      <c r="AA43" s="166"/>
      <c r="AB43" s="167"/>
      <c r="AC43" s="166"/>
      <c r="AD43" s="167"/>
      <c r="AE43" s="166"/>
      <c r="AF43" s="167"/>
      <c r="AG43" s="170">
        <v>0</v>
      </c>
      <c r="AH43" s="171"/>
      <c r="AI43" s="65"/>
      <c r="AJ43" s="65"/>
      <c r="AK43" s="66"/>
      <c r="AL43" s="23">
        <f t="shared" si="29"/>
      </c>
      <c r="AM43" s="192"/>
      <c r="AN43" s="187"/>
      <c r="AO43" s="188"/>
      <c r="AP43" s="21">
        <v>0</v>
      </c>
      <c r="AQ43" s="60"/>
      <c r="AR43" s="60">
        <f t="shared" si="19"/>
      </c>
      <c r="AS43" s="60">
        <f t="shared" si="20"/>
      </c>
      <c r="AT43" s="60">
        <f>IF(OR(AN43=0,AN43=""),"",IF(OR(AN43=AN44,AN43=AN45,AN43=AN46,AN43=AN47,AN43=AN48,AN43=AN49,AN43=AN50,AN43=AN51,AN43=AN52,AN43=AN37,AN43=AN38,AN43=AN39,AN43=AN40,AN43=AN41,AN43=AN42),"=",""))</f>
      </c>
      <c r="AU43" s="60"/>
      <c r="AV43" s="60">
        <f t="shared" si="21"/>
      </c>
      <c r="AW43" s="60">
        <f t="shared" si="22"/>
      </c>
      <c r="AX43" s="60">
        <f>IF(OR(AO43=0,AO43=""),"",IF(OR(AO43=AO44,AO43=AO45,AO43=AO46,AO43=AO47,AO43=AO48,AO43=AO49,AO43=AO50,AO43=AO51,AO43=AO52,AO43=AO37,AO43=AO38,AO43=AO39,AO43=AO40,AO43=AO41,AO43=AO42),"=",""))</f>
      </c>
      <c r="AY43" s="60">
        <f t="shared" si="23"/>
      </c>
      <c r="AZ43" s="60">
        <f t="shared" si="24"/>
      </c>
      <c r="BB43" s="18">
        <f t="shared" si="25"/>
      </c>
      <c r="BC43" s="18">
        <f t="shared" si="26"/>
      </c>
      <c r="BD43" s="16"/>
      <c r="BE43" s="18">
        <f t="shared" si="27"/>
      </c>
      <c r="BF43" s="18">
        <f t="shared" si="27"/>
      </c>
      <c r="BG43" s="18">
        <f t="shared" si="27"/>
      </c>
      <c r="BH43" s="18">
        <f t="shared" si="27"/>
      </c>
      <c r="BI43" s="18">
        <f t="shared" si="27"/>
      </c>
      <c r="BJ43" s="18">
        <f t="shared" si="27"/>
      </c>
      <c r="BK43" s="18">
        <f t="shared" si="27"/>
      </c>
      <c r="BL43" s="18">
        <f t="shared" si="27"/>
      </c>
      <c r="BM43" s="18">
        <f t="shared" si="28"/>
      </c>
      <c r="BN43" s="18">
        <f t="shared" si="28"/>
      </c>
      <c r="BO43" s="18">
        <f t="shared" si="28"/>
      </c>
      <c r="BP43" s="18">
        <f t="shared" si="28"/>
      </c>
      <c r="BQ43" s="18">
        <f t="shared" si="28"/>
      </c>
      <c r="BR43" s="18">
        <f t="shared" si="28"/>
      </c>
      <c r="BS43" s="18">
        <f t="shared" si="28"/>
      </c>
      <c r="BT43" s="18">
        <f t="shared" si="28"/>
      </c>
      <c r="CA43" s="22">
        <f>'Male Athletes'!B44</f>
        <v>0</v>
      </c>
    </row>
    <row r="44" spans="2:79" ht="15.75" customHeight="1">
      <c r="B44" s="60"/>
      <c r="C44" s="56"/>
      <c r="D44" s="56"/>
      <c r="E44" s="67">
        <v>8</v>
      </c>
      <c r="F44" s="64"/>
      <c r="G44" s="37">
        <f t="shared" si="17"/>
      </c>
      <c r="H44" s="37">
        <f t="shared" si="18"/>
      </c>
      <c r="I44" s="166"/>
      <c r="J44" s="167"/>
      <c r="K44" s="166"/>
      <c r="L44" s="167"/>
      <c r="M44" s="166"/>
      <c r="N44" s="167"/>
      <c r="O44" s="166"/>
      <c r="P44" s="167"/>
      <c r="Q44" s="165"/>
      <c r="R44" s="165"/>
      <c r="S44" s="165"/>
      <c r="T44" s="165"/>
      <c r="U44" s="169"/>
      <c r="V44" s="169"/>
      <c r="W44" s="172"/>
      <c r="X44" s="173"/>
      <c r="Y44" s="166"/>
      <c r="Z44" s="167"/>
      <c r="AA44" s="166"/>
      <c r="AB44" s="167"/>
      <c r="AC44" s="166"/>
      <c r="AD44" s="167"/>
      <c r="AE44" s="166"/>
      <c r="AF44" s="167"/>
      <c r="AG44" s="170">
        <v>0</v>
      </c>
      <c r="AH44" s="171"/>
      <c r="AI44" s="65"/>
      <c r="AJ44" s="65"/>
      <c r="AK44" s="66"/>
      <c r="AL44" s="23">
        <f t="shared" si="29"/>
      </c>
      <c r="AM44" s="192"/>
      <c r="AN44" s="187"/>
      <c r="AO44" s="188"/>
      <c r="AP44" s="21">
        <v>0</v>
      </c>
      <c r="AQ44" s="60"/>
      <c r="AR44" s="60">
        <f t="shared" si="19"/>
      </c>
      <c r="AS44" s="60">
        <f t="shared" si="20"/>
      </c>
      <c r="AT44" s="60">
        <f>IF(OR(AN44=0,AN44=""),"",IF(OR(AN44=AN45,AN44=AN46,AN44=AN47,AN44=AN48,AN44=AN49,AN44=AN50,AN44=AN51,AN44=AN52,AN44=AN37,AN44=AN38,AN44=AN39,AN44=AN40,AN44=AN41,AN44=AN42,AN44=AN43),"=",""))</f>
      </c>
      <c r="AU44" s="60"/>
      <c r="AV44" s="60">
        <f t="shared" si="21"/>
      </c>
      <c r="AW44" s="60">
        <f t="shared" si="22"/>
      </c>
      <c r="AX44" s="60">
        <f>IF(OR(AO44=0,AO44=""),"",IF(OR(AO44=AO45,AO44=AO46,AO44=AO47,AO44=AO48,AO44=AO49,AO44=AO50,AO44=AO51,AO44=AO52,AO44=AO37,AO44=AO38,AO44=AO39,AO44=AO40,AO44=AO41,AO44=AO42,AO44=AO43),"=",""))</f>
      </c>
      <c r="AY44" s="60">
        <f t="shared" si="23"/>
      </c>
      <c r="AZ44" s="60">
        <f t="shared" si="24"/>
      </c>
      <c r="BB44" s="18">
        <f t="shared" si="25"/>
      </c>
      <c r="BC44" s="18">
        <f t="shared" si="26"/>
      </c>
      <c r="BD44" s="16"/>
      <c r="BE44" s="18">
        <f t="shared" si="27"/>
      </c>
      <c r="BF44" s="18">
        <f t="shared" si="27"/>
      </c>
      <c r="BG44" s="18">
        <f t="shared" si="27"/>
      </c>
      <c r="BH44" s="18">
        <f t="shared" si="27"/>
      </c>
      <c r="BI44" s="18">
        <f t="shared" si="27"/>
      </c>
      <c r="BJ44" s="18">
        <f t="shared" si="27"/>
      </c>
      <c r="BK44" s="18">
        <f t="shared" si="27"/>
      </c>
      <c r="BL44" s="18">
        <f t="shared" si="27"/>
      </c>
      <c r="BM44" s="18">
        <f t="shared" si="28"/>
      </c>
      <c r="BN44" s="18">
        <f t="shared" si="28"/>
      </c>
      <c r="BO44" s="18">
        <f t="shared" si="28"/>
      </c>
      <c r="BP44" s="18">
        <f t="shared" si="28"/>
      </c>
      <c r="BQ44" s="18">
        <f t="shared" si="28"/>
      </c>
      <c r="BR44" s="18">
        <f t="shared" si="28"/>
      </c>
      <c r="BS44" s="18">
        <f t="shared" si="28"/>
      </c>
      <c r="BT44" s="18">
        <f t="shared" si="28"/>
      </c>
      <c r="CA44" s="22">
        <f>'Male Athletes'!B45</f>
        <v>0</v>
      </c>
    </row>
    <row r="45" spans="2:79" ht="15.75" customHeight="1">
      <c r="B45" s="60"/>
      <c r="C45" s="56"/>
      <c r="D45" s="56"/>
      <c r="E45" s="67">
        <v>9</v>
      </c>
      <c r="F45" s="64"/>
      <c r="G45" s="37">
        <f t="shared" si="17"/>
      </c>
      <c r="H45" s="37">
        <f t="shared" si="18"/>
      </c>
      <c r="I45" s="166"/>
      <c r="J45" s="167"/>
      <c r="K45" s="166"/>
      <c r="L45" s="167"/>
      <c r="M45" s="166"/>
      <c r="N45" s="167"/>
      <c r="O45" s="166"/>
      <c r="P45" s="167"/>
      <c r="Q45" s="165"/>
      <c r="R45" s="165"/>
      <c r="S45" s="165"/>
      <c r="T45" s="165"/>
      <c r="U45" s="169"/>
      <c r="V45" s="169"/>
      <c r="W45" s="172"/>
      <c r="X45" s="173"/>
      <c r="Y45" s="166"/>
      <c r="Z45" s="167"/>
      <c r="AA45" s="166"/>
      <c r="AB45" s="167"/>
      <c r="AC45" s="166"/>
      <c r="AD45" s="167"/>
      <c r="AE45" s="166"/>
      <c r="AF45" s="167"/>
      <c r="AG45" s="170">
        <v>0</v>
      </c>
      <c r="AH45" s="171"/>
      <c r="AI45" s="65"/>
      <c r="AJ45" s="65"/>
      <c r="AK45" s="66"/>
      <c r="AL45" s="23">
        <f t="shared" si="29"/>
      </c>
      <c r="AM45" s="192"/>
      <c r="AN45" s="187"/>
      <c r="AO45" s="188"/>
      <c r="AP45" s="21">
        <v>0</v>
      </c>
      <c r="AQ45" s="60"/>
      <c r="AR45" s="60">
        <f t="shared" si="19"/>
      </c>
      <c r="AS45" s="60">
        <f t="shared" si="20"/>
      </c>
      <c r="AT45" s="60">
        <f>IF(OR(AN45=0,AN45=""),"",IF(OR(AN45=AN46,AN45=AN47,AN45=AN48,AN45=AN49,AN45=AN50,AN45=AN51,AN45=AN52,AN45=AN37,AN45=AN38,AN45=AN39,AN45=AN40,AN45=AN41,AN45=AN42,AN45=AN43,AN45=AN44),"=",""))</f>
      </c>
      <c r="AU45" s="60"/>
      <c r="AV45" s="60">
        <f t="shared" si="21"/>
      </c>
      <c r="AW45" s="60">
        <f t="shared" si="22"/>
      </c>
      <c r="AX45" s="60">
        <f>IF(OR(AO45=0,AO45=""),"",IF(OR(AO45=AO46,AO45=AO47,AO45=AO48,AO45=AO49,AO45=AO50,AO45=AO51,AO45=AO52,AO45=AO37,AO45=AO38,AO45=AO39,AO45=AO40,AO45=AO41,AO45=AO42,AO45=AO43,AO45=AO44),"=",""))</f>
      </c>
      <c r="AY45" s="60">
        <f t="shared" si="23"/>
      </c>
      <c r="AZ45" s="60">
        <f t="shared" si="24"/>
      </c>
      <c r="BB45" s="18">
        <f t="shared" si="25"/>
      </c>
      <c r="BC45" s="18">
        <f t="shared" si="26"/>
      </c>
      <c r="BD45" s="16"/>
      <c r="BE45" s="18">
        <f t="shared" si="27"/>
      </c>
      <c r="BF45" s="18">
        <f t="shared" si="27"/>
      </c>
      <c r="BG45" s="18">
        <f t="shared" si="27"/>
      </c>
      <c r="BH45" s="18">
        <f t="shared" si="27"/>
      </c>
      <c r="BI45" s="18">
        <f t="shared" si="27"/>
      </c>
      <c r="BJ45" s="18">
        <f t="shared" si="27"/>
      </c>
      <c r="BK45" s="18">
        <f t="shared" si="27"/>
      </c>
      <c r="BL45" s="18">
        <f t="shared" si="27"/>
      </c>
      <c r="BM45" s="18">
        <f t="shared" si="28"/>
      </c>
      <c r="BN45" s="18">
        <f t="shared" si="28"/>
      </c>
      <c r="BO45" s="18">
        <f t="shared" si="28"/>
      </c>
      <c r="BP45" s="18">
        <f t="shared" si="28"/>
      </c>
      <c r="BQ45" s="18">
        <f t="shared" si="28"/>
      </c>
      <c r="BR45" s="18">
        <f t="shared" si="28"/>
      </c>
      <c r="BS45" s="18">
        <f t="shared" si="28"/>
      </c>
      <c r="BT45" s="18">
        <f t="shared" si="28"/>
      </c>
      <c r="CA45" s="22">
        <f>'Male Athletes'!B46</f>
        <v>0</v>
      </c>
    </row>
    <row r="46" spans="2:79" ht="15.75" customHeight="1">
      <c r="B46" s="60"/>
      <c r="C46" s="56"/>
      <c r="D46" s="56"/>
      <c r="E46" s="67">
        <v>10</v>
      </c>
      <c r="F46" s="64"/>
      <c r="G46" s="37">
        <f t="shared" si="17"/>
      </c>
      <c r="H46" s="37">
        <f t="shared" si="18"/>
      </c>
      <c r="I46" s="237"/>
      <c r="J46" s="238"/>
      <c r="K46" s="166"/>
      <c r="L46" s="167"/>
      <c r="M46" s="166"/>
      <c r="N46" s="167"/>
      <c r="O46" s="166"/>
      <c r="P46" s="167"/>
      <c r="Q46" s="165"/>
      <c r="R46" s="165"/>
      <c r="S46" s="165"/>
      <c r="T46" s="165"/>
      <c r="U46" s="169"/>
      <c r="V46" s="169"/>
      <c r="W46" s="172"/>
      <c r="X46" s="173"/>
      <c r="Y46" s="166"/>
      <c r="Z46" s="167"/>
      <c r="AA46" s="166"/>
      <c r="AB46" s="167"/>
      <c r="AC46" s="166"/>
      <c r="AD46" s="167"/>
      <c r="AE46" s="166"/>
      <c r="AF46" s="167"/>
      <c r="AG46" s="170">
        <v>0</v>
      </c>
      <c r="AH46" s="171"/>
      <c r="AI46" s="65"/>
      <c r="AJ46" s="65"/>
      <c r="AK46" s="66"/>
      <c r="AL46" s="23">
        <f t="shared" si="29"/>
      </c>
      <c r="AM46" s="192"/>
      <c r="AN46" s="187"/>
      <c r="AO46" s="188"/>
      <c r="AP46" s="21">
        <v>0</v>
      </c>
      <c r="AQ46" s="60"/>
      <c r="AR46" s="60">
        <f t="shared" si="19"/>
      </c>
      <c r="AS46" s="60">
        <f t="shared" si="20"/>
      </c>
      <c r="AT46" s="60">
        <f>IF(OR(AN46=0,AN46=""),"",IF(OR(AN46=AN47,AN46=AN48,AN46=AN49,AN46=AN50,AN46=AN51,AN46=AN52,AN46=AN37,AN46=AN38,AN46=AN39,AN46=AN40,AN46=AN41,AN46=AN42,AN46=AN43,AN46=AN44,AN46=AN45),"=",""))</f>
      </c>
      <c r="AU46" s="60"/>
      <c r="AV46" s="60">
        <f t="shared" si="21"/>
      </c>
      <c r="AW46" s="60">
        <f t="shared" si="22"/>
      </c>
      <c r="AX46" s="60">
        <f>IF(OR(AO46=0,AO46=""),"",IF(OR(AO46=AO47,AO46=AO48,AO46=AO49,AO46=AO50,AO46=AO51,AO46=AO52,AO46=AO37,AO46=AO38,AO46=AO39,AO46=AO40,AO46=AO41,AO46=AO42,AO46=AO43,AO46=AO44,AO46=AO45),"=",""))</f>
      </c>
      <c r="AY46" s="60">
        <f t="shared" si="23"/>
      </c>
      <c r="AZ46" s="60">
        <f t="shared" si="24"/>
      </c>
      <c r="BB46" s="18">
        <f t="shared" si="25"/>
      </c>
      <c r="BC46" s="18">
        <f t="shared" si="26"/>
      </c>
      <c r="BD46" s="16"/>
      <c r="BE46" s="18">
        <f t="shared" si="27"/>
      </c>
      <c r="BF46" s="18">
        <f t="shared" si="27"/>
      </c>
      <c r="BG46" s="18">
        <f t="shared" si="27"/>
      </c>
      <c r="BH46" s="18">
        <f t="shared" si="27"/>
      </c>
      <c r="BI46" s="18">
        <f t="shared" si="27"/>
      </c>
      <c r="BJ46" s="18">
        <f t="shared" si="27"/>
      </c>
      <c r="BK46" s="18">
        <f t="shared" si="27"/>
      </c>
      <c r="BL46" s="18">
        <f t="shared" si="27"/>
      </c>
      <c r="BM46" s="18">
        <f t="shared" si="28"/>
      </c>
      <c r="BN46" s="18">
        <f t="shared" si="28"/>
      </c>
      <c r="BO46" s="18">
        <f t="shared" si="28"/>
      </c>
      <c r="BP46" s="18">
        <f t="shared" si="28"/>
      </c>
      <c r="BQ46" s="18">
        <f t="shared" si="28"/>
      </c>
      <c r="BR46" s="18">
        <f t="shared" si="28"/>
      </c>
      <c r="BS46" s="18">
        <f t="shared" si="28"/>
      </c>
      <c r="BT46" s="18">
        <f t="shared" si="28"/>
      </c>
      <c r="CA46" s="22">
        <f>'Male Athletes'!B47</f>
        <v>0</v>
      </c>
    </row>
    <row r="47" spans="2:79" ht="15.75" customHeight="1">
      <c r="B47" s="60"/>
      <c r="C47" s="56"/>
      <c r="D47" s="56"/>
      <c r="E47" s="67">
        <v>11</v>
      </c>
      <c r="F47" s="64"/>
      <c r="G47" s="37">
        <f t="shared" si="17"/>
      </c>
      <c r="H47" s="37">
        <f t="shared" si="18"/>
      </c>
      <c r="I47" s="237"/>
      <c r="J47" s="238"/>
      <c r="K47" s="237"/>
      <c r="L47" s="238"/>
      <c r="M47" s="166"/>
      <c r="N47" s="167"/>
      <c r="O47" s="166"/>
      <c r="P47" s="167"/>
      <c r="Q47" s="165"/>
      <c r="R47" s="165"/>
      <c r="S47" s="165"/>
      <c r="T47" s="165"/>
      <c r="U47" s="169"/>
      <c r="V47" s="169"/>
      <c r="W47" s="172"/>
      <c r="X47" s="173"/>
      <c r="Y47" s="166"/>
      <c r="Z47" s="167"/>
      <c r="AA47" s="166"/>
      <c r="AB47" s="167"/>
      <c r="AC47" s="166"/>
      <c r="AD47" s="167"/>
      <c r="AE47" s="166"/>
      <c r="AF47" s="167"/>
      <c r="AG47" s="170">
        <v>0</v>
      </c>
      <c r="AH47" s="171"/>
      <c r="AI47" s="65"/>
      <c r="AJ47" s="65"/>
      <c r="AK47" s="66"/>
      <c r="AL47" s="23">
        <f t="shared" si="29"/>
      </c>
      <c r="AM47" s="192"/>
      <c r="AN47" s="187"/>
      <c r="AO47" s="188"/>
      <c r="AP47" s="21"/>
      <c r="AQ47" s="60"/>
      <c r="AR47" s="60">
        <f t="shared" si="19"/>
      </c>
      <c r="AS47" s="60">
        <f t="shared" si="20"/>
      </c>
      <c r="AT47" s="60">
        <f>IF(OR(AN47=0,AN47=""),"",IF(OR(AN47=AN48,AN47=AN49,AN47=AN50,AN47=AN51,AN47=AN52,AN47=AN37,AN47=AN38,AN47=AN39,AN47=AN40,AN47=AN41,AN47=AN42,AN47=AN43,AN47=AN44,AN47=AN45,AN47=AN46),"=",""))</f>
      </c>
      <c r="AU47" s="60"/>
      <c r="AV47" s="60">
        <f t="shared" si="21"/>
      </c>
      <c r="AW47" s="60">
        <f t="shared" si="22"/>
      </c>
      <c r="AX47" s="60">
        <f>IF(OR(AO47=0,AO47=""),"",IF(OR(AO47=AO48,AO47=AO49,AO47=AO50,AO47=AO51,AO47=AO52,AO47=AO37,AO47=AO38,AO47=AO39,AO47=AO40,AO47=AO41,AO47=AO42,AO47=AO43,AO47=AO44,AO47=AO45,AO47=AO46),"=",""))</f>
      </c>
      <c r="AY47" s="60">
        <f t="shared" si="23"/>
      </c>
      <c r="AZ47" s="60">
        <f t="shared" si="24"/>
      </c>
      <c r="BB47" s="18">
        <f t="shared" si="25"/>
      </c>
      <c r="BC47" s="18">
        <f t="shared" si="26"/>
      </c>
      <c r="BD47" s="16"/>
      <c r="BE47" s="18">
        <f aca="true" t="shared" si="30" ref="BE47:BL56">IF($AN47="","",IF($AN47=BE$5,$AN47,""))</f>
      </c>
      <c r="BF47" s="18">
        <f t="shared" si="30"/>
      </c>
      <c r="BG47" s="18">
        <f t="shared" si="30"/>
      </c>
      <c r="BH47" s="18">
        <f t="shared" si="30"/>
      </c>
      <c r="BI47" s="18">
        <f t="shared" si="30"/>
      </c>
      <c r="BJ47" s="18">
        <f t="shared" si="30"/>
      </c>
      <c r="BK47" s="18">
        <f t="shared" si="30"/>
      </c>
      <c r="BL47" s="18">
        <f t="shared" si="30"/>
      </c>
      <c r="BM47" s="18">
        <f aca="true" t="shared" si="31" ref="BM47:BT56">IF($AO47="","",IF($AO47=BM$5,$AO47,""))</f>
      </c>
      <c r="BN47" s="18">
        <f t="shared" si="31"/>
      </c>
      <c r="BO47" s="18">
        <f t="shared" si="31"/>
      </c>
      <c r="BP47" s="18">
        <f t="shared" si="31"/>
      </c>
      <c r="BQ47" s="18">
        <f t="shared" si="31"/>
      </c>
      <c r="BR47" s="18">
        <f t="shared" si="31"/>
      </c>
      <c r="BS47" s="18">
        <f t="shared" si="31"/>
      </c>
      <c r="BT47" s="18">
        <f t="shared" si="31"/>
      </c>
      <c r="CA47" s="22">
        <f>'Male Athletes'!B48</f>
        <v>0</v>
      </c>
    </row>
    <row r="48" spans="2:79" ht="15.75" customHeight="1">
      <c r="B48" s="60"/>
      <c r="C48" s="56"/>
      <c r="D48" s="56"/>
      <c r="E48" s="67">
        <v>12</v>
      </c>
      <c r="F48" s="64"/>
      <c r="G48" s="37">
        <f t="shared" si="17"/>
      </c>
      <c r="H48" s="37">
        <f t="shared" si="18"/>
      </c>
      <c r="I48" s="237"/>
      <c r="J48" s="238"/>
      <c r="K48" s="237"/>
      <c r="L48" s="238"/>
      <c r="M48" s="166"/>
      <c r="N48" s="167"/>
      <c r="O48" s="166"/>
      <c r="P48" s="167"/>
      <c r="Q48" s="165"/>
      <c r="R48" s="165"/>
      <c r="S48" s="165"/>
      <c r="T48" s="165"/>
      <c r="U48" s="169"/>
      <c r="V48" s="169"/>
      <c r="W48" s="168"/>
      <c r="X48" s="167"/>
      <c r="Y48" s="166"/>
      <c r="Z48" s="167"/>
      <c r="AA48" s="166"/>
      <c r="AB48" s="167"/>
      <c r="AC48" s="166"/>
      <c r="AD48" s="167"/>
      <c r="AE48" s="166"/>
      <c r="AF48" s="167"/>
      <c r="AG48" s="170">
        <v>0</v>
      </c>
      <c r="AH48" s="171"/>
      <c r="AI48" s="65"/>
      <c r="AJ48" s="65"/>
      <c r="AK48" s="66"/>
      <c r="AL48" s="23">
        <f t="shared" si="29"/>
      </c>
      <c r="AM48" s="192"/>
      <c r="AN48" s="187"/>
      <c r="AO48" s="188"/>
      <c r="AP48" s="21">
        <v>0</v>
      </c>
      <c r="AQ48" s="60"/>
      <c r="AR48" s="60">
        <f t="shared" si="19"/>
      </c>
      <c r="AS48" s="60">
        <f t="shared" si="20"/>
      </c>
      <c r="AT48" s="60">
        <f>IF(OR(AN48=0,AN48=""),"",IF(OR(AN48=AN49,AN48=AN50,AN48=AN51,AN48=AN52,AN48=AN37,AN48=AN38,AN48=AN39,AN48=AN40,AN48=AN41,AN48=AN42,AN48=AN43,AN48=AN44,AN48=AN45,AN48=AN46,AN48=AN47),"=",""))</f>
      </c>
      <c r="AU48" s="60"/>
      <c r="AV48" s="60">
        <f t="shared" si="21"/>
      </c>
      <c r="AW48" s="60">
        <f t="shared" si="22"/>
      </c>
      <c r="AX48" s="60">
        <f>IF(OR(AO48=0,AO48=""),"",IF(OR(AO48=AO49,AO48=AO50,AO48=AO51,AO48=AO52,AO48=AO37,AO48=AO38,AO48=AO39,AO48=AO40,AO48=AO41,AO48=AO42,AO48=AO43,AO48=AO44,AO48=AO45,AO48=AO46,AO48=AO47),"=",""))</f>
      </c>
      <c r="AY48" s="60">
        <f t="shared" si="23"/>
      </c>
      <c r="AZ48" s="60">
        <f t="shared" si="24"/>
      </c>
      <c r="BB48" s="18">
        <f t="shared" si="25"/>
      </c>
      <c r="BC48" s="18">
        <f t="shared" si="26"/>
      </c>
      <c r="BD48" s="16"/>
      <c r="BE48" s="18">
        <f t="shared" si="30"/>
      </c>
      <c r="BF48" s="18">
        <f t="shared" si="30"/>
      </c>
      <c r="BG48" s="18">
        <f t="shared" si="30"/>
      </c>
      <c r="BH48" s="18">
        <f t="shared" si="30"/>
      </c>
      <c r="BI48" s="18">
        <f t="shared" si="30"/>
      </c>
      <c r="BJ48" s="18">
        <f t="shared" si="30"/>
      </c>
      <c r="BK48" s="18">
        <f t="shared" si="30"/>
      </c>
      <c r="BL48" s="18">
        <f t="shared" si="30"/>
      </c>
      <c r="BM48" s="18">
        <f t="shared" si="31"/>
      </c>
      <c r="BN48" s="18">
        <f t="shared" si="31"/>
      </c>
      <c r="BO48" s="18">
        <f t="shared" si="31"/>
      </c>
      <c r="BP48" s="18">
        <f t="shared" si="31"/>
      </c>
      <c r="BQ48" s="18">
        <f t="shared" si="31"/>
      </c>
      <c r="BR48" s="18">
        <f t="shared" si="31"/>
      </c>
      <c r="BS48" s="18">
        <f t="shared" si="31"/>
      </c>
      <c r="BT48" s="18">
        <f t="shared" si="31"/>
      </c>
      <c r="CA48" s="22">
        <f>'Male Athletes'!B49</f>
        <v>0</v>
      </c>
    </row>
    <row r="49" spans="2:79" ht="15.75" customHeight="1">
      <c r="B49" s="60"/>
      <c r="C49" s="56"/>
      <c r="D49" s="56"/>
      <c r="E49" s="67">
        <v>13</v>
      </c>
      <c r="F49" s="64"/>
      <c r="G49" s="37">
        <f t="shared" si="17"/>
      </c>
      <c r="H49" s="37">
        <f t="shared" si="18"/>
      </c>
      <c r="I49" s="166"/>
      <c r="J49" s="167"/>
      <c r="K49" s="166"/>
      <c r="L49" s="167"/>
      <c r="M49" s="166"/>
      <c r="N49" s="167"/>
      <c r="O49" s="166"/>
      <c r="P49" s="167"/>
      <c r="Q49" s="165"/>
      <c r="R49" s="165"/>
      <c r="S49" s="165"/>
      <c r="T49" s="165"/>
      <c r="U49" s="169"/>
      <c r="V49" s="169"/>
      <c r="W49" s="168"/>
      <c r="X49" s="167"/>
      <c r="Y49" s="166"/>
      <c r="Z49" s="167"/>
      <c r="AA49" s="166"/>
      <c r="AB49" s="167"/>
      <c r="AC49" s="166"/>
      <c r="AD49" s="167"/>
      <c r="AE49" s="166"/>
      <c r="AF49" s="167"/>
      <c r="AG49" s="170"/>
      <c r="AH49" s="171"/>
      <c r="AI49" s="65"/>
      <c r="AJ49" s="65"/>
      <c r="AK49" s="66"/>
      <c r="AL49" s="23">
        <f t="shared" si="29"/>
      </c>
      <c r="AM49" s="192"/>
      <c r="AN49" s="187"/>
      <c r="AO49" s="188"/>
      <c r="AP49" s="21">
        <v>0</v>
      </c>
      <c r="AQ49" s="60"/>
      <c r="AR49" s="60">
        <f t="shared" si="19"/>
      </c>
      <c r="AS49" s="60">
        <f t="shared" si="20"/>
      </c>
      <c r="AT49" s="60">
        <f>IF(OR(AN49=0,AN49=""),"",IF(OR(AN49=AN50,AN49=AN51,AN49=AN52,AN49=AN37,AN49=AN38,AN49=AN39,AN49=AN40,AN49=AN41,AN49=AN42,AN49=AN43,AN49=AN44,AN49=AN45,AN49=AN46,AN49=AN47,AN49=AN48),"=",""))</f>
      </c>
      <c r="AU49" s="60"/>
      <c r="AV49" s="60">
        <f t="shared" si="21"/>
      </c>
      <c r="AW49" s="60">
        <f t="shared" si="22"/>
      </c>
      <c r="AX49" s="60">
        <f>IF(OR(AO49=0,AO49=""),"",IF(OR(AO49=AO50,AO49=AO51,AO49=AO52,AO49=AO37,AO49=AO38,AO49=AO39,AO49=AO40,AO49=AO41,AO49=AO42,AO49=AO43,AO49=AO44,AO49=AO45,AO49=AO46,AO49=AO47,AO49=AO48),"=",""))</f>
      </c>
      <c r="AY49" s="60">
        <f t="shared" si="23"/>
      </c>
      <c r="AZ49" s="60">
        <f t="shared" si="24"/>
      </c>
      <c r="BB49" s="18">
        <f t="shared" si="25"/>
      </c>
      <c r="BC49" s="18">
        <f t="shared" si="26"/>
      </c>
      <c r="BD49" s="16"/>
      <c r="BE49" s="18">
        <f t="shared" si="30"/>
      </c>
      <c r="BF49" s="18">
        <f t="shared" si="30"/>
      </c>
      <c r="BG49" s="18">
        <f t="shared" si="30"/>
      </c>
      <c r="BH49" s="18">
        <f t="shared" si="30"/>
      </c>
      <c r="BI49" s="18">
        <f t="shared" si="30"/>
      </c>
      <c r="BJ49" s="18">
        <f t="shared" si="30"/>
      </c>
      <c r="BK49" s="18">
        <f t="shared" si="30"/>
      </c>
      <c r="BL49" s="18">
        <f t="shared" si="30"/>
      </c>
      <c r="BM49" s="18">
        <f t="shared" si="31"/>
      </c>
      <c r="BN49" s="18">
        <f t="shared" si="31"/>
      </c>
      <c r="BO49" s="18">
        <f t="shared" si="31"/>
      </c>
      <c r="BP49" s="18">
        <f t="shared" si="31"/>
      </c>
      <c r="BQ49" s="18">
        <f t="shared" si="31"/>
      </c>
      <c r="BR49" s="18">
        <f t="shared" si="31"/>
      </c>
      <c r="BS49" s="18">
        <f t="shared" si="31"/>
      </c>
      <c r="BT49" s="18">
        <f t="shared" si="31"/>
      </c>
      <c r="CA49" s="22">
        <f>'Male Athletes'!B50</f>
        <v>0</v>
      </c>
    </row>
    <row r="50" spans="2:79" ht="15.75" customHeight="1">
      <c r="B50" s="60"/>
      <c r="C50" s="56"/>
      <c r="D50" s="56"/>
      <c r="E50" s="67">
        <v>14</v>
      </c>
      <c r="F50" s="64"/>
      <c r="G50" s="37">
        <f t="shared" si="17"/>
      </c>
      <c r="H50" s="37">
        <f t="shared" si="18"/>
      </c>
      <c r="I50" s="166"/>
      <c r="J50" s="167"/>
      <c r="K50" s="166"/>
      <c r="L50" s="167"/>
      <c r="M50" s="166"/>
      <c r="N50" s="167"/>
      <c r="O50" s="166"/>
      <c r="P50" s="167"/>
      <c r="Q50" s="165"/>
      <c r="R50" s="165"/>
      <c r="S50" s="165"/>
      <c r="T50" s="165"/>
      <c r="U50" s="169"/>
      <c r="V50" s="169"/>
      <c r="W50" s="168"/>
      <c r="X50" s="167"/>
      <c r="Y50" s="166"/>
      <c r="Z50" s="167"/>
      <c r="AA50" s="166"/>
      <c r="AB50" s="167"/>
      <c r="AC50" s="166"/>
      <c r="AD50" s="167"/>
      <c r="AE50" s="166"/>
      <c r="AF50" s="167"/>
      <c r="AG50" s="170"/>
      <c r="AH50" s="171"/>
      <c r="AI50" s="65"/>
      <c r="AJ50" s="65"/>
      <c r="AK50" s="66"/>
      <c r="AL50" s="23">
        <f t="shared" si="29"/>
      </c>
      <c r="AM50" s="192"/>
      <c r="AN50" s="187"/>
      <c r="AO50" s="188"/>
      <c r="AP50" s="21"/>
      <c r="AQ50" s="60"/>
      <c r="AR50" s="60">
        <f t="shared" si="19"/>
      </c>
      <c r="AS50" s="60">
        <f t="shared" si="20"/>
      </c>
      <c r="AT50" s="60">
        <f>IF(OR(AN50=0,AN50=""),"",IF(OR(AN50=AN51,AN50=AN52,AN50=AN37,AN50=AN38,AN50=AN39,AN50=AN40,AN50=AN41,AN50=AN42,AN50=AN43,AN50=AN44,AN50=AN45,AN50=AN46,AN50=AN47,AN50=AN48,AN50=AN49),"=",""))</f>
      </c>
      <c r="AU50" s="60"/>
      <c r="AV50" s="60">
        <f t="shared" si="21"/>
      </c>
      <c r="AW50" s="60">
        <f t="shared" si="22"/>
      </c>
      <c r="AX50" s="60">
        <f>IF(OR(AO50=0,AO50=""),"",IF(OR(AO50=AO51,AO50=AO52,AO50=AO37,AO50=AO38,AO50=AO39,AO50=AO40,AO50=AO41,AO50=AO42,AO50=AO43,AO50=AO44,AO50=AO45,AO50=AO46,AO50=AO47,AO50=AO48,AO50=AO49),"=",""))</f>
      </c>
      <c r="AY50" s="60">
        <f t="shared" si="23"/>
      </c>
      <c r="AZ50" s="60">
        <f t="shared" si="24"/>
      </c>
      <c r="BB50" s="18">
        <f t="shared" si="25"/>
      </c>
      <c r="BC50" s="18">
        <f t="shared" si="26"/>
      </c>
      <c r="BD50" s="16"/>
      <c r="BE50" s="18">
        <f t="shared" si="30"/>
      </c>
      <c r="BF50" s="18">
        <f t="shared" si="30"/>
      </c>
      <c r="BG50" s="18">
        <f t="shared" si="30"/>
      </c>
      <c r="BH50" s="18">
        <f t="shared" si="30"/>
      </c>
      <c r="BI50" s="18">
        <f t="shared" si="30"/>
      </c>
      <c r="BJ50" s="18">
        <f t="shared" si="30"/>
      </c>
      <c r="BK50" s="18">
        <f t="shared" si="30"/>
      </c>
      <c r="BL50" s="18">
        <f t="shared" si="30"/>
      </c>
      <c r="BM50" s="18">
        <f t="shared" si="31"/>
      </c>
      <c r="BN50" s="18">
        <f t="shared" si="31"/>
      </c>
      <c r="BO50" s="18">
        <f t="shared" si="31"/>
      </c>
      <c r="BP50" s="18">
        <f t="shared" si="31"/>
      </c>
      <c r="BQ50" s="18">
        <f t="shared" si="31"/>
      </c>
      <c r="BR50" s="18">
        <f t="shared" si="31"/>
      </c>
      <c r="BS50" s="18">
        <f t="shared" si="31"/>
      </c>
      <c r="BT50" s="18">
        <f t="shared" si="31"/>
      </c>
      <c r="CA50" s="22">
        <f>'Male Athletes'!B51</f>
        <v>0</v>
      </c>
    </row>
    <row r="51" spans="2:79" ht="15.75" customHeight="1">
      <c r="B51" s="60"/>
      <c r="C51" s="56"/>
      <c r="D51" s="56"/>
      <c r="E51" s="67">
        <v>15</v>
      </c>
      <c r="F51" s="64"/>
      <c r="G51" s="37">
        <f t="shared" si="17"/>
      </c>
      <c r="H51" s="37">
        <f t="shared" si="18"/>
      </c>
      <c r="I51" s="166"/>
      <c r="J51" s="167"/>
      <c r="K51" s="166"/>
      <c r="L51" s="167"/>
      <c r="M51" s="166"/>
      <c r="N51" s="167"/>
      <c r="O51" s="166"/>
      <c r="P51" s="167"/>
      <c r="Q51" s="165"/>
      <c r="R51" s="165"/>
      <c r="S51" s="165"/>
      <c r="T51" s="165"/>
      <c r="U51" s="169"/>
      <c r="V51" s="169"/>
      <c r="W51" s="168"/>
      <c r="X51" s="167"/>
      <c r="Y51" s="166"/>
      <c r="Z51" s="167"/>
      <c r="AA51" s="166"/>
      <c r="AB51" s="167"/>
      <c r="AC51" s="166"/>
      <c r="AD51" s="167"/>
      <c r="AE51" s="166"/>
      <c r="AF51" s="167"/>
      <c r="AG51" s="170">
        <v>0</v>
      </c>
      <c r="AH51" s="171"/>
      <c r="AI51" s="65"/>
      <c r="AJ51" s="65"/>
      <c r="AK51" s="66"/>
      <c r="AL51" s="23">
        <f t="shared" si="29"/>
      </c>
      <c r="AM51" s="192"/>
      <c r="AN51" s="187"/>
      <c r="AO51" s="188"/>
      <c r="AP51" s="21">
        <v>0</v>
      </c>
      <c r="AQ51" s="60"/>
      <c r="AR51" s="60">
        <f t="shared" si="19"/>
      </c>
      <c r="AS51" s="60">
        <f t="shared" si="20"/>
      </c>
      <c r="AT51" s="60">
        <f>IF(OR(AN51=0,AN51=""),"",IF(OR(AN51=AN52,AN51=AN37,AN51=AN38,AN51=AN39,AN51=AN40,AN51=AN41,AN51=AN42,AN51=AN43,AN51=AN44,AN51=AN45,AN51=AN46,AN51=AN47,AN51=AN48,AN51=AN49,AN51=AN50),"=",""))</f>
      </c>
      <c r="AU51" s="60"/>
      <c r="AV51" s="60">
        <f t="shared" si="21"/>
      </c>
      <c r="AW51" s="60">
        <f t="shared" si="22"/>
      </c>
      <c r="AX51" s="60">
        <f>IF(OR(AO51=0,AO51=""),"",IF(OR(AO51=AO52,AO51=AO37,AO51=AO38,AO51=AO39,AO51=AO40,AO51=AO41,AO51=AO42,AO51=AO43,AO51=AO44,AO51=AO45,AO51=AO46,AO51=AO47,AO51=AO48,AO51=AO49,AO51=AO50),"=",""))</f>
      </c>
      <c r="AY51" s="60">
        <f t="shared" si="23"/>
      </c>
      <c r="AZ51" s="60">
        <f t="shared" si="24"/>
      </c>
      <c r="BB51" s="18">
        <f t="shared" si="25"/>
      </c>
      <c r="BC51" s="18">
        <f t="shared" si="26"/>
      </c>
      <c r="BD51" s="16"/>
      <c r="BE51" s="18">
        <f t="shared" si="30"/>
      </c>
      <c r="BF51" s="18">
        <f t="shared" si="30"/>
      </c>
      <c r="BG51" s="18">
        <f t="shared" si="30"/>
      </c>
      <c r="BH51" s="18">
        <f t="shared" si="30"/>
      </c>
      <c r="BI51" s="18">
        <f t="shared" si="30"/>
      </c>
      <c r="BJ51" s="18">
        <f t="shared" si="30"/>
      </c>
      <c r="BK51" s="18">
        <f t="shared" si="30"/>
      </c>
      <c r="BL51" s="18">
        <f t="shared" si="30"/>
      </c>
      <c r="BM51" s="18">
        <f t="shared" si="31"/>
      </c>
      <c r="BN51" s="18">
        <f t="shared" si="31"/>
      </c>
      <c r="BO51" s="18">
        <f t="shared" si="31"/>
      </c>
      <c r="BP51" s="18">
        <f t="shared" si="31"/>
      </c>
      <c r="BQ51" s="18">
        <f t="shared" si="31"/>
      </c>
      <c r="BR51" s="18">
        <f t="shared" si="31"/>
      </c>
      <c r="BS51" s="18">
        <f t="shared" si="31"/>
      </c>
      <c r="BT51" s="18">
        <f t="shared" si="31"/>
      </c>
      <c r="CA51" s="22">
        <f>'Male Athletes'!B52</f>
        <v>0</v>
      </c>
    </row>
    <row r="52" spans="2:79" ht="15.75" customHeight="1">
      <c r="B52" s="60"/>
      <c r="C52" s="56"/>
      <c r="D52" s="56"/>
      <c r="E52" s="67">
        <v>16</v>
      </c>
      <c r="F52" s="64"/>
      <c r="G52" s="37">
        <f t="shared" si="17"/>
      </c>
      <c r="H52" s="37">
        <f t="shared" si="18"/>
      </c>
      <c r="I52" s="166"/>
      <c r="J52" s="167"/>
      <c r="K52" s="166"/>
      <c r="L52" s="167"/>
      <c r="M52" s="166"/>
      <c r="N52" s="167"/>
      <c r="O52" s="166"/>
      <c r="P52" s="167"/>
      <c r="Q52" s="165"/>
      <c r="R52" s="165"/>
      <c r="S52" s="165"/>
      <c r="T52" s="165"/>
      <c r="U52" s="169"/>
      <c r="V52" s="169"/>
      <c r="W52" s="168"/>
      <c r="X52" s="167"/>
      <c r="Y52" s="166"/>
      <c r="Z52" s="167"/>
      <c r="AA52" s="166"/>
      <c r="AB52" s="167"/>
      <c r="AC52" s="166"/>
      <c r="AD52" s="167"/>
      <c r="AE52" s="166"/>
      <c r="AF52" s="167"/>
      <c r="AG52" s="170">
        <v>0</v>
      </c>
      <c r="AH52" s="171"/>
      <c r="AI52" s="65"/>
      <c r="AJ52" s="65"/>
      <c r="AK52" s="66"/>
      <c r="AL52" s="23">
        <f t="shared" si="29"/>
      </c>
      <c r="AM52" s="192"/>
      <c r="AN52" s="187"/>
      <c r="AO52" s="188"/>
      <c r="AP52" s="21">
        <v>0</v>
      </c>
      <c r="AQ52" s="60"/>
      <c r="AR52" s="60">
        <f t="shared" si="19"/>
      </c>
      <c r="AS52" s="60">
        <f t="shared" si="20"/>
      </c>
      <c r="AT52" s="60">
        <f>IF(OR(AN52=0,AN52=""),"",IF(OR(AN52=AN37,AN52=AN38,AN52=AN39,AN52=AN40,AN52=AN41,AN52=AN42,AN52=AN43,AN52=AN44,AN52=AN45,AN52=AN46,AN52=AN47,AN52=AN48,AN52=AN49,AN52=AN50,AN52=AN51),"=",""))</f>
      </c>
      <c r="AU52" s="60"/>
      <c r="AV52" s="60">
        <f t="shared" si="21"/>
      </c>
      <c r="AW52" s="60">
        <f t="shared" si="22"/>
      </c>
      <c r="AX52" s="60">
        <f>IF(OR(AO52=0,AO52=""),"",IF(OR(AO52=AO37,AO52=AO38,AO52=AO39,AO52=AO40,AO52=AO41,AO52=AO42,AO52=AO43,AO52=AO44,AO52=AO45,AO52=AO46,AO52=AO47,AO52=AO48,AO52=AO49,AO52=AO50,AO52=AO51),"=",""))</f>
      </c>
      <c r="AY52" s="60">
        <f t="shared" si="23"/>
      </c>
      <c r="AZ52" s="60">
        <f t="shared" si="24"/>
      </c>
      <c r="BB52" s="18">
        <f t="shared" si="25"/>
      </c>
      <c r="BC52" s="18">
        <f t="shared" si="26"/>
      </c>
      <c r="BD52" s="16"/>
      <c r="BE52" s="18">
        <f t="shared" si="30"/>
      </c>
      <c r="BF52" s="18">
        <f t="shared" si="30"/>
      </c>
      <c r="BG52" s="18">
        <f t="shared" si="30"/>
      </c>
      <c r="BH52" s="18">
        <f t="shared" si="30"/>
      </c>
      <c r="BI52" s="18">
        <f t="shared" si="30"/>
      </c>
      <c r="BJ52" s="18">
        <f t="shared" si="30"/>
      </c>
      <c r="BK52" s="18">
        <f t="shared" si="30"/>
      </c>
      <c r="BL52" s="18">
        <f t="shared" si="30"/>
      </c>
      <c r="BM52" s="18">
        <f t="shared" si="31"/>
      </c>
      <c r="BN52" s="18">
        <f t="shared" si="31"/>
      </c>
      <c r="BO52" s="18">
        <f t="shared" si="31"/>
      </c>
      <c r="BP52" s="18">
        <f t="shared" si="31"/>
      </c>
      <c r="BQ52" s="18">
        <f t="shared" si="31"/>
      </c>
      <c r="BR52" s="18">
        <f t="shared" si="31"/>
      </c>
      <c r="BS52" s="18">
        <f t="shared" si="31"/>
      </c>
      <c r="BT52" s="18">
        <f t="shared" si="31"/>
      </c>
      <c r="CA52" s="22">
        <f>'Male Athletes'!B53</f>
        <v>0</v>
      </c>
    </row>
    <row r="53" spans="2:79" ht="15.75" customHeight="1">
      <c r="B53" s="60"/>
      <c r="C53" s="56"/>
      <c r="D53" s="56"/>
      <c r="E53" s="67">
        <v>17</v>
      </c>
      <c r="F53" s="64"/>
      <c r="G53" s="37">
        <f t="shared" si="17"/>
      </c>
      <c r="H53" s="37">
        <f t="shared" si="18"/>
      </c>
      <c r="I53" s="166"/>
      <c r="J53" s="167"/>
      <c r="K53" s="166"/>
      <c r="L53" s="167"/>
      <c r="M53" s="166"/>
      <c r="N53" s="167"/>
      <c r="O53" s="166"/>
      <c r="P53" s="167"/>
      <c r="Q53" s="165"/>
      <c r="R53" s="165"/>
      <c r="S53" s="165"/>
      <c r="T53" s="165"/>
      <c r="U53" s="169"/>
      <c r="V53" s="169"/>
      <c r="W53" s="172"/>
      <c r="X53" s="173"/>
      <c r="Y53" s="166"/>
      <c r="Z53" s="167"/>
      <c r="AA53" s="166"/>
      <c r="AB53" s="167"/>
      <c r="AC53" s="166"/>
      <c r="AD53" s="167"/>
      <c r="AE53" s="166"/>
      <c r="AF53" s="167"/>
      <c r="AG53" s="170">
        <v>0</v>
      </c>
      <c r="AH53" s="171"/>
      <c r="AI53" s="65"/>
      <c r="AJ53" s="65"/>
      <c r="AK53" s="66"/>
      <c r="AL53" s="23">
        <f t="shared" si="29"/>
      </c>
      <c r="AM53" s="192"/>
      <c r="AN53" s="187"/>
      <c r="AO53" s="188"/>
      <c r="AP53" s="21">
        <v>0</v>
      </c>
      <c r="AQ53" s="60"/>
      <c r="AR53" s="60">
        <f t="shared" si="19"/>
      </c>
      <c r="AS53" s="60">
        <f t="shared" si="20"/>
      </c>
      <c r="AT53" s="60">
        <f>IF(OR(AN53=0,AN53=""),"",IF(OR(AN53=AN54,AN53=AN55,AN53=AN56,AN53=AN57,AN53=AN58,AN53=AN59,AN53=AN60,AN53=AN61,AN53=AN62,AN53=AN47,AN53=AN48,AN53=AN49,AN53=AN50,AN53=AN51,AN53=AN52),"=",""))</f>
      </c>
      <c r="AU53" s="60"/>
      <c r="AV53" s="60">
        <f t="shared" si="21"/>
      </c>
      <c r="AW53" s="60">
        <f t="shared" si="22"/>
      </c>
      <c r="AX53" s="60">
        <f>IF(OR(AO53=0,AO53=""),"",IF(OR(AO53=AO54,AO53=AO55,AO53=AO56,AO53=AO57,AO53=AO58,AO53=AO59,AO53=AO60,AO53=AO61,AO53=AO62,AO53=AO47,AO53=AO48,AO53=AO49,AO53=AO50,AO53=AO51,AO53=AO52),"=",""))</f>
      </c>
      <c r="AY53" s="60">
        <f t="shared" si="23"/>
      </c>
      <c r="AZ53" s="60">
        <f t="shared" si="24"/>
      </c>
      <c r="BB53" s="18">
        <f t="shared" si="25"/>
      </c>
      <c r="BC53" s="18">
        <f t="shared" si="26"/>
      </c>
      <c r="BD53" s="16"/>
      <c r="BE53" s="18">
        <f t="shared" si="30"/>
      </c>
      <c r="BF53" s="18">
        <f t="shared" si="30"/>
      </c>
      <c r="BG53" s="18">
        <f t="shared" si="30"/>
      </c>
      <c r="BH53" s="18">
        <f t="shared" si="30"/>
      </c>
      <c r="BI53" s="18">
        <f t="shared" si="30"/>
      </c>
      <c r="BJ53" s="18">
        <f t="shared" si="30"/>
      </c>
      <c r="BK53" s="18">
        <f t="shared" si="30"/>
      </c>
      <c r="BL53" s="18">
        <f t="shared" si="30"/>
      </c>
      <c r="BM53" s="18">
        <f t="shared" si="31"/>
      </c>
      <c r="BN53" s="18">
        <f t="shared" si="31"/>
      </c>
      <c r="BO53" s="18">
        <f t="shared" si="31"/>
      </c>
      <c r="BP53" s="18">
        <f t="shared" si="31"/>
      </c>
      <c r="BQ53" s="18">
        <f t="shared" si="31"/>
      </c>
      <c r="BR53" s="18">
        <f t="shared" si="31"/>
      </c>
      <c r="BS53" s="18">
        <f t="shared" si="31"/>
      </c>
      <c r="BT53" s="18">
        <f t="shared" si="31"/>
      </c>
      <c r="CA53" s="22">
        <f>'Male Athletes'!B54</f>
        <v>0</v>
      </c>
    </row>
    <row r="54" spans="2:79" ht="15.75" customHeight="1">
      <c r="B54" s="60"/>
      <c r="C54" s="56"/>
      <c r="D54" s="56"/>
      <c r="E54" s="67">
        <v>18</v>
      </c>
      <c r="F54" s="64"/>
      <c r="G54" s="37">
        <f t="shared" si="17"/>
      </c>
      <c r="H54" s="37">
        <f t="shared" si="18"/>
      </c>
      <c r="I54" s="166"/>
      <c r="J54" s="167"/>
      <c r="K54" s="166"/>
      <c r="L54" s="167"/>
      <c r="M54" s="166"/>
      <c r="N54" s="167"/>
      <c r="O54" s="166"/>
      <c r="P54" s="167"/>
      <c r="Q54" s="165"/>
      <c r="R54" s="165"/>
      <c r="S54" s="165"/>
      <c r="T54" s="165"/>
      <c r="U54" s="169"/>
      <c r="V54" s="169"/>
      <c r="W54" s="172"/>
      <c r="X54" s="173"/>
      <c r="Y54" s="166"/>
      <c r="Z54" s="167"/>
      <c r="AA54" s="166"/>
      <c r="AB54" s="167"/>
      <c r="AC54" s="166"/>
      <c r="AD54" s="167"/>
      <c r="AE54" s="166"/>
      <c r="AF54" s="167"/>
      <c r="AG54" s="170">
        <v>0</v>
      </c>
      <c r="AH54" s="171"/>
      <c r="AI54" s="65"/>
      <c r="AJ54" s="65"/>
      <c r="AK54" s="66"/>
      <c r="AL54" s="23">
        <f t="shared" si="29"/>
      </c>
      <c r="AM54" s="192"/>
      <c r="AN54" s="187"/>
      <c r="AO54" s="188"/>
      <c r="AP54" s="21">
        <v>0</v>
      </c>
      <c r="AQ54" s="60"/>
      <c r="AR54" s="60">
        <f t="shared" si="19"/>
      </c>
      <c r="AS54" s="60">
        <f t="shared" si="20"/>
      </c>
      <c r="AT54" s="60">
        <f>IF(OR(AN54=0,AN54=""),"",IF(OR(AN54=AN55,AN54=AN56,AN54=AN57,AN54=AN58,AN54=AN59,AN54=AN60,AN54=AN61,AN54=AN62,AN54=AN47,AN54=AN48,AN54=AN49,AN54=AN50,AN54=AN51,AN54=AN52,AN54=AN53),"=",""))</f>
      </c>
      <c r="AU54" s="60"/>
      <c r="AV54" s="60">
        <f t="shared" si="21"/>
      </c>
      <c r="AW54" s="60">
        <f t="shared" si="22"/>
      </c>
      <c r="AX54" s="60">
        <f>IF(OR(AO54=0,AO54=""),"",IF(OR(AO54=AO55,AO54=AO56,AO54=AO57,AO54=AO58,AO54=AO59,AO54=AO60,AO54=AO61,AO54=AO62,AO54=AO47,AO54=AO48,AO54=AO49,AO54=AO50,AO54=AO51,AO54=AO52,AO54=AO53),"=",""))</f>
      </c>
      <c r="AY54" s="60">
        <f t="shared" si="23"/>
      </c>
      <c r="AZ54" s="60">
        <f t="shared" si="24"/>
      </c>
      <c r="BB54" s="18">
        <f t="shared" si="25"/>
      </c>
      <c r="BC54" s="18">
        <f t="shared" si="26"/>
      </c>
      <c r="BD54" s="16"/>
      <c r="BE54" s="18">
        <f t="shared" si="30"/>
      </c>
      <c r="BF54" s="18">
        <f t="shared" si="30"/>
      </c>
      <c r="BG54" s="18">
        <f t="shared" si="30"/>
      </c>
      <c r="BH54" s="18">
        <f t="shared" si="30"/>
      </c>
      <c r="BI54" s="18">
        <f t="shared" si="30"/>
      </c>
      <c r="BJ54" s="18">
        <f t="shared" si="30"/>
      </c>
      <c r="BK54" s="18">
        <f t="shared" si="30"/>
      </c>
      <c r="BL54" s="18">
        <f t="shared" si="30"/>
      </c>
      <c r="BM54" s="18">
        <f t="shared" si="31"/>
      </c>
      <c r="BN54" s="18">
        <f t="shared" si="31"/>
      </c>
      <c r="BO54" s="18">
        <f t="shared" si="31"/>
      </c>
      <c r="BP54" s="18">
        <f t="shared" si="31"/>
      </c>
      <c r="BQ54" s="18">
        <f t="shared" si="31"/>
      </c>
      <c r="BR54" s="18">
        <f t="shared" si="31"/>
      </c>
      <c r="BS54" s="18">
        <f t="shared" si="31"/>
      </c>
      <c r="BT54" s="18">
        <f t="shared" si="31"/>
      </c>
      <c r="CA54" s="22">
        <f>'Male Athletes'!B55</f>
        <v>0</v>
      </c>
    </row>
    <row r="55" spans="2:79" ht="15.75" customHeight="1">
      <c r="B55" s="60"/>
      <c r="C55" s="56"/>
      <c r="D55" s="56"/>
      <c r="E55" s="67">
        <v>19</v>
      </c>
      <c r="F55" s="64"/>
      <c r="G55" s="37">
        <f t="shared" si="17"/>
      </c>
      <c r="H55" s="37">
        <f t="shared" si="18"/>
      </c>
      <c r="I55" s="166"/>
      <c r="J55" s="167"/>
      <c r="K55" s="166"/>
      <c r="L55" s="167"/>
      <c r="M55" s="166"/>
      <c r="N55" s="167"/>
      <c r="O55" s="166"/>
      <c r="P55" s="167"/>
      <c r="Q55" s="165"/>
      <c r="R55" s="165"/>
      <c r="S55" s="165"/>
      <c r="T55" s="165"/>
      <c r="U55" s="169"/>
      <c r="V55" s="169"/>
      <c r="W55" s="172"/>
      <c r="X55" s="173"/>
      <c r="Y55" s="166"/>
      <c r="Z55" s="167"/>
      <c r="AA55" s="166"/>
      <c r="AB55" s="167"/>
      <c r="AC55" s="166"/>
      <c r="AD55" s="167"/>
      <c r="AE55" s="166"/>
      <c r="AF55" s="167"/>
      <c r="AG55" s="170">
        <v>0</v>
      </c>
      <c r="AH55" s="171"/>
      <c r="AI55" s="65"/>
      <c r="AJ55" s="65"/>
      <c r="AK55" s="66"/>
      <c r="AL55" s="23">
        <f t="shared" si="29"/>
      </c>
      <c r="AM55" s="193"/>
      <c r="AN55" s="189"/>
      <c r="AO55" s="190"/>
      <c r="AP55" s="21">
        <v>0</v>
      </c>
      <c r="AQ55" s="60"/>
      <c r="AR55" s="60">
        <f t="shared" si="19"/>
      </c>
      <c r="AS55" s="60">
        <f t="shared" si="20"/>
      </c>
      <c r="AT55" s="60">
        <f>IF(OR(AN55=0,AN55=""),"",IF(OR(AN55=AN56,AN55=AN57,AN55=AN58,AN55=AN59,AN55=AN60,AN55=AN61,AN55=AN62,AN55=AN47,AN55=AN48,AN55=AN49,AN55=AN50,AN55=AN51,AN55=AN52,AN55=AN53,AN55=AN54),"=",""))</f>
      </c>
      <c r="AU55" s="60"/>
      <c r="AV55" s="60">
        <f t="shared" si="21"/>
      </c>
      <c r="AW55" s="60">
        <f t="shared" si="22"/>
      </c>
      <c r="AX55" s="60">
        <f>IF(OR(AO55=0,AO55=""),"",IF(OR(AO55=AO56,AO55=AO57,AO55=AO58,AO55=AO59,AO55=AO60,AO55=AO61,AO55=AO62,AO55=AO47,AO55=AO48,AO55=AO49,AO55=AO50,AO55=AO51,AO55=AO52,AO55=AO53,AO55=AO54),"=",""))</f>
      </c>
      <c r="AY55" s="60">
        <f t="shared" si="23"/>
      </c>
      <c r="AZ55" s="60">
        <f t="shared" si="24"/>
      </c>
      <c r="BB55" s="18">
        <f t="shared" si="25"/>
      </c>
      <c r="BC55" s="18">
        <f t="shared" si="26"/>
      </c>
      <c r="BD55" s="16"/>
      <c r="BE55" s="18">
        <f t="shared" si="30"/>
      </c>
      <c r="BF55" s="18">
        <f t="shared" si="30"/>
      </c>
      <c r="BG55" s="18">
        <f t="shared" si="30"/>
      </c>
      <c r="BH55" s="18">
        <f t="shared" si="30"/>
      </c>
      <c r="BI55" s="18">
        <f t="shared" si="30"/>
      </c>
      <c r="BJ55" s="18">
        <f t="shared" si="30"/>
      </c>
      <c r="BK55" s="18">
        <f t="shared" si="30"/>
      </c>
      <c r="BL55" s="18">
        <f t="shared" si="30"/>
      </c>
      <c r="BM55" s="18">
        <f t="shared" si="31"/>
      </c>
      <c r="BN55" s="18">
        <f t="shared" si="31"/>
      </c>
      <c r="BO55" s="18">
        <f t="shared" si="31"/>
      </c>
      <c r="BP55" s="18">
        <f t="shared" si="31"/>
      </c>
      <c r="BQ55" s="18">
        <f t="shared" si="31"/>
      </c>
      <c r="BR55" s="18">
        <f t="shared" si="31"/>
      </c>
      <c r="BS55" s="18">
        <f t="shared" si="31"/>
      </c>
      <c r="BT55" s="18">
        <f t="shared" si="31"/>
      </c>
      <c r="CA55" s="22">
        <f>'Male Athletes'!B56</f>
        <v>0</v>
      </c>
    </row>
    <row r="56" spans="2:79" ht="15.75" customHeight="1">
      <c r="B56" s="60"/>
      <c r="C56" s="56"/>
      <c r="D56" s="56"/>
      <c r="E56" s="67">
        <v>20</v>
      </c>
      <c r="F56" s="64"/>
      <c r="G56" s="37">
        <f t="shared" si="17"/>
      </c>
      <c r="H56" s="37">
        <f t="shared" si="18"/>
      </c>
      <c r="I56" s="166"/>
      <c r="J56" s="167"/>
      <c r="K56" s="166"/>
      <c r="L56" s="167"/>
      <c r="M56" s="166"/>
      <c r="N56" s="167"/>
      <c r="O56" s="166"/>
      <c r="P56" s="167"/>
      <c r="Q56" s="165"/>
      <c r="R56" s="165"/>
      <c r="S56" s="165"/>
      <c r="T56" s="165"/>
      <c r="U56" s="169"/>
      <c r="V56" s="169"/>
      <c r="W56" s="172"/>
      <c r="X56" s="173"/>
      <c r="Y56" s="166"/>
      <c r="Z56" s="167"/>
      <c r="AA56" s="166"/>
      <c r="AB56" s="167"/>
      <c r="AC56" s="166"/>
      <c r="AD56" s="167"/>
      <c r="AE56" s="166"/>
      <c r="AF56" s="167"/>
      <c r="AG56" s="170">
        <v>0</v>
      </c>
      <c r="AH56" s="171"/>
      <c r="AI56" s="65"/>
      <c r="AJ56" s="65"/>
      <c r="AK56" s="66"/>
      <c r="AL56" s="23">
        <f t="shared" si="29"/>
      </c>
      <c r="AM56" s="233" t="s">
        <v>320</v>
      </c>
      <c r="AN56" s="234"/>
      <c r="AO56" s="234"/>
      <c r="AP56" s="21">
        <v>0</v>
      </c>
      <c r="AQ56" s="60"/>
      <c r="AR56" s="60">
        <f t="shared" si="19"/>
      </c>
      <c r="AS56" s="60">
        <f t="shared" si="20"/>
      </c>
      <c r="AT56" s="60">
        <f>IF(OR(AN56=0,AN56=""),"",IF(OR(AN56=AN57,AN56=AN58,AN56=AN59,AN56=AN60,AN56=AN61,AN56=AN62,AN56=AN47,AN56=AN48,AN56=AN49,AN56=AN50,AN56=AN51,AN56=AN52,AN56=AN53,AN56=AN54,AN56=AN55),"=",""))</f>
      </c>
      <c r="AU56" s="60"/>
      <c r="AV56" s="60">
        <f t="shared" si="21"/>
      </c>
      <c r="AW56" s="60">
        <f t="shared" si="22"/>
      </c>
      <c r="AX56" s="60">
        <f>IF(OR(AO56=0,AO56=""),"",IF(OR(AO56=AO57,AO56=AO58,AO56=AO59,AO56=AO60,AO56=AO61,AO56=AO62,AO56=AO47,AO56=AO48,AO56=AO49,AO56=AO50,AO56=AO51,AO56=AO52,AO56=AO53,AO56=AO54,AO56=AO55),"=",""))</f>
      </c>
      <c r="AY56" s="60">
        <f t="shared" si="23"/>
      </c>
      <c r="AZ56" s="60">
        <f t="shared" si="24"/>
      </c>
      <c r="BB56" s="18">
        <f t="shared" si="25"/>
      </c>
      <c r="BC56" s="18">
        <f t="shared" si="26"/>
      </c>
      <c r="BD56" s="16"/>
      <c r="BE56" s="18">
        <f t="shared" si="30"/>
      </c>
      <c r="BF56" s="18">
        <f t="shared" si="30"/>
      </c>
      <c r="BG56" s="18">
        <f t="shared" si="30"/>
      </c>
      <c r="BH56" s="18">
        <f t="shared" si="30"/>
      </c>
      <c r="BI56" s="18">
        <f t="shared" si="30"/>
      </c>
      <c r="BJ56" s="18">
        <f t="shared" si="30"/>
      </c>
      <c r="BK56" s="18">
        <f t="shared" si="30"/>
      </c>
      <c r="BL56" s="18">
        <f t="shared" si="30"/>
      </c>
      <c r="BM56" s="18">
        <f t="shared" si="31"/>
      </c>
      <c r="BN56" s="18">
        <f t="shared" si="31"/>
      </c>
      <c r="BO56" s="18">
        <f t="shared" si="31"/>
      </c>
      <c r="BP56" s="18">
        <f t="shared" si="31"/>
      </c>
      <c r="BQ56" s="18">
        <f t="shared" si="31"/>
      </c>
      <c r="BR56" s="18">
        <f t="shared" si="31"/>
      </c>
      <c r="BS56" s="18">
        <f t="shared" si="31"/>
      </c>
      <c r="BT56" s="18">
        <f t="shared" si="31"/>
      </c>
      <c r="CA56" s="22">
        <f>'Male Athletes'!B57</f>
        <v>0</v>
      </c>
    </row>
    <row r="57" spans="2:79" ht="15.75" customHeight="1">
      <c r="B57" s="60"/>
      <c r="C57" s="56"/>
      <c r="D57" s="56"/>
      <c r="E57" s="67">
        <v>21</v>
      </c>
      <c r="F57" s="64"/>
      <c r="G57" s="37">
        <f t="shared" si="17"/>
      </c>
      <c r="H57" s="37">
        <f t="shared" si="18"/>
      </c>
      <c r="I57" s="166"/>
      <c r="J57" s="167"/>
      <c r="K57" s="166"/>
      <c r="L57" s="167"/>
      <c r="M57" s="166"/>
      <c r="N57" s="167"/>
      <c r="O57" s="166"/>
      <c r="P57" s="167"/>
      <c r="Q57" s="165"/>
      <c r="R57" s="165"/>
      <c r="S57" s="165"/>
      <c r="T57" s="165"/>
      <c r="U57" s="169"/>
      <c r="V57" s="169"/>
      <c r="W57" s="172"/>
      <c r="X57" s="173"/>
      <c r="Y57" s="166"/>
      <c r="Z57" s="167"/>
      <c r="AA57" s="166"/>
      <c r="AB57" s="167"/>
      <c r="AC57" s="166"/>
      <c r="AD57" s="167"/>
      <c r="AE57" s="166"/>
      <c r="AF57" s="167"/>
      <c r="AG57" s="170">
        <v>0</v>
      </c>
      <c r="AH57" s="171"/>
      <c r="AI57" s="65"/>
      <c r="AJ57" s="65"/>
      <c r="AK57" s="66"/>
      <c r="AL57" s="23">
        <f t="shared" si="29"/>
      </c>
      <c r="AM57" s="233"/>
      <c r="AN57" s="234"/>
      <c r="AO57" s="234"/>
      <c r="AP57" s="21"/>
      <c r="AQ57" s="60"/>
      <c r="AR57" s="60">
        <f t="shared" si="19"/>
      </c>
      <c r="AS57" s="60">
        <f t="shared" si="20"/>
      </c>
      <c r="AT57" s="60">
        <f>IF(OR(AN57=0,AN57=""),"",IF(OR(AN57=AN58,AN57=AN59,AN57=AN60,AN57=AN61,AN57=AN62,AN57=AN47,AN57=AN48,AN57=AN49,AN57=AN50,AN57=AN51,AN57=AN52,AN57=AN53,AN57=AN54,AN57=AN55,AN57=AN56),"=",""))</f>
      </c>
      <c r="AU57" s="60"/>
      <c r="AV57" s="60">
        <f t="shared" si="21"/>
      </c>
      <c r="AW57" s="60">
        <f t="shared" si="22"/>
      </c>
      <c r="AX57" s="60">
        <f>IF(OR(AO57=0,AO57=""),"",IF(OR(AO57=AO58,AO57=AO59,AO57=AO60,AO57=AO61,AO57=AO62,AO57=AO47,AO57=AO48,AO57=AO49,AO57=AO50,AO57=AO51,AO57=AO52,AO57=AO53,AO57=AO54,AO57=AO55,AO57=AO56),"=",""))</f>
      </c>
      <c r="AY57" s="60">
        <f t="shared" si="23"/>
      </c>
      <c r="AZ57" s="60">
        <f t="shared" si="24"/>
      </c>
      <c r="BB57" s="18">
        <f t="shared" si="25"/>
      </c>
      <c r="BC57" s="18">
        <f t="shared" si="26"/>
      </c>
      <c r="BD57" s="16"/>
      <c r="BE57" s="18">
        <f aca="true" t="shared" si="32" ref="BE57:BL62">IF($AN57="","",IF($AN57=BE$5,$AN57,""))</f>
      </c>
      <c r="BF57" s="18">
        <f t="shared" si="32"/>
      </c>
      <c r="BG57" s="18">
        <f t="shared" si="32"/>
      </c>
      <c r="BH57" s="18">
        <f t="shared" si="32"/>
      </c>
      <c r="BI57" s="18">
        <f t="shared" si="32"/>
      </c>
      <c r="BJ57" s="18">
        <f t="shared" si="32"/>
      </c>
      <c r="BK57" s="18">
        <f t="shared" si="32"/>
      </c>
      <c r="BL57" s="18">
        <f t="shared" si="32"/>
      </c>
      <c r="BM57" s="18">
        <f aca="true" t="shared" si="33" ref="BM57:BT62">IF($AO57="","",IF($AO57=BM$5,$AO57,""))</f>
      </c>
      <c r="BN57" s="18">
        <f t="shared" si="33"/>
      </c>
      <c r="BO57" s="18">
        <f t="shared" si="33"/>
      </c>
      <c r="BP57" s="18">
        <f t="shared" si="33"/>
      </c>
      <c r="BQ57" s="18">
        <f t="shared" si="33"/>
      </c>
      <c r="BR57" s="18">
        <f t="shared" si="33"/>
      </c>
      <c r="BS57" s="18">
        <f t="shared" si="33"/>
      </c>
      <c r="BT57" s="18">
        <f t="shared" si="33"/>
      </c>
      <c r="CA57" s="22">
        <f>'Male Athletes'!B58</f>
        <v>0</v>
      </c>
    </row>
    <row r="58" spans="2:79" ht="15.75" customHeight="1">
      <c r="B58" s="60"/>
      <c r="C58" s="56"/>
      <c r="D58" s="56"/>
      <c r="E58" s="67">
        <v>22</v>
      </c>
      <c r="F58" s="64"/>
      <c r="G58" s="37">
        <f t="shared" si="17"/>
      </c>
      <c r="H58" s="37">
        <f t="shared" si="18"/>
      </c>
      <c r="I58" s="166"/>
      <c r="J58" s="167"/>
      <c r="K58" s="166"/>
      <c r="L58" s="167"/>
      <c r="M58" s="166"/>
      <c r="N58" s="167"/>
      <c r="O58" s="166"/>
      <c r="P58" s="167"/>
      <c r="Q58" s="165"/>
      <c r="R58" s="165"/>
      <c r="S58" s="165"/>
      <c r="T58" s="165"/>
      <c r="U58" s="169"/>
      <c r="V58" s="169"/>
      <c r="W58" s="168"/>
      <c r="X58" s="167"/>
      <c r="Y58" s="166"/>
      <c r="Z58" s="167"/>
      <c r="AA58" s="166"/>
      <c r="AB58" s="167"/>
      <c r="AC58" s="166"/>
      <c r="AD58" s="167"/>
      <c r="AE58" s="166"/>
      <c r="AF58" s="167"/>
      <c r="AG58" s="170">
        <v>0</v>
      </c>
      <c r="AH58" s="171"/>
      <c r="AI58" s="65"/>
      <c r="AJ58" s="65"/>
      <c r="AK58" s="66"/>
      <c r="AL58" s="23">
        <f t="shared" si="29"/>
      </c>
      <c r="AM58" s="233"/>
      <c r="AN58" s="234"/>
      <c r="AO58" s="234"/>
      <c r="AP58" s="21">
        <v>0</v>
      </c>
      <c r="AQ58" s="60"/>
      <c r="AR58" s="60">
        <f t="shared" si="19"/>
      </c>
      <c r="AS58" s="60">
        <f t="shared" si="20"/>
      </c>
      <c r="AT58" s="60">
        <f>IF(OR(AN58=0,AN58=""),"",IF(OR(AN58=AN59,AN58=AN60,AN58=AN61,AN58=AN62,AN58=AN47,AN58=AN48,AN58=AN49,AN58=AN50,AN58=AN51,AN58=AN52,AN58=AN53,AN58=AN54,AN58=AN55,AN58=AN56,AN58=AN57),"=",""))</f>
      </c>
      <c r="AU58" s="60"/>
      <c r="AV58" s="60">
        <f t="shared" si="21"/>
      </c>
      <c r="AW58" s="60">
        <f t="shared" si="22"/>
      </c>
      <c r="AX58" s="60">
        <f>IF(OR(AO58=0,AO58=""),"",IF(OR(AO58=AO59,AO58=AO60,AO58=AO61,AO58=AO62,AO58=AO47,AO58=AO48,AO58=AO49,AO58=AO50,AO58=AO51,AO58=AO52,AO58=AO53,AO58=AO54,AO58=AO55,AO58=AO56,AO58=AO57),"=",""))</f>
      </c>
      <c r="AY58" s="60">
        <f t="shared" si="23"/>
      </c>
      <c r="AZ58" s="60">
        <f t="shared" si="24"/>
      </c>
      <c r="BB58" s="18">
        <f t="shared" si="25"/>
      </c>
      <c r="BC58" s="18">
        <f t="shared" si="26"/>
      </c>
      <c r="BD58" s="16"/>
      <c r="BE58" s="18">
        <f t="shared" si="32"/>
      </c>
      <c r="BF58" s="18">
        <f t="shared" si="32"/>
      </c>
      <c r="BG58" s="18">
        <f t="shared" si="32"/>
      </c>
      <c r="BH58" s="18">
        <f t="shared" si="32"/>
      </c>
      <c r="BI58" s="18">
        <f t="shared" si="32"/>
      </c>
      <c r="BJ58" s="18">
        <f t="shared" si="32"/>
      </c>
      <c r="BK58" s="18">
        <f t="shared" si="32"/>
      </c>
      <c r="BL58" s="18">
        <f t="shared" si="32"/>
      </c>
      <c r="BM58" s="18">
        <f t="shared" si="33"/>
      </c>
      <c r="BN58" s="18">
        <f t="shared" si="33"/>
      </c>
      <c r="BO58" s="18">
        <f t="shared" si="33"/>
      </c>
      <c r="BP58" s="18">
        <f t="shared" si="33"/>
      </c>
      <c r="BQ58" s="18">
        <f t="shared" si="33"/>
      </c>
      <c r="BR58" s="18">
        <f t="shared" si="33"/>
      </c>
      <c r="BS58" s="18">
        <f t="shared" si="33"/>
      </c>
      <c r="BT58" s="18">
        <f t="shared" si="33"/>
      </c>
      <c r="CA58" s="22">
        <f>'Male Athletes'!B59</f>
        <v>0</v>
      </c>
    </row>
    <row r="59" spans="2:79" ht="15.75" customHeight="1">
      <c r="B59" s="60"/>
      <c r="C59" s="56"/>
      <c r="D59" s="56"/>
      <c r="E59" s="67">
        <v>23</v>
      </c>
      <c r="F59" s="64"/>
      <c r="G59" s="37">
        <f t="shared" si="17"/>
      </c>
      <c r="H59" s="37">
        <f t="shared" si="18"/>
      </c>
      <c r="I59" s="166"/>
      <c r="J59" s="167"/>
      <c r="K59" s="166"/>
      <c r="L59" s="167"/>
      <c r="M59" s="166"/>
      <c r="N59" s="167"/>
      <c r="O59" s="166"/>
      <c r="P59" s="167"/>
      <c r="Q59" s="165"/>
      <c r="R59" s="165"/>
      <c r="S59" s="165"/>
      <c r="T59" s="165"/>
      <c r="U59" s="169"/>
      <c r="V59" s="169"/>
      <c r="W59" s="168"/>
      <c r="X59" s="167"/>
      <c r="Y59" s="166"/>
      <c r="Z59" s="167"/>
      <c r="AA59" s="166"/>
      <c r="AB59" s="167"/>
      <c r="AC59" s="166"/>
      <c r="AD59" s="167"/>
      <c r="AE59" s="166"/>
      <c r="AF59" s="167"/>
      <c r="AG59" s="170">
        <v>0</v>
      </c>
      <c r="AH59" s="171"/>
      <c r="AI59" s="65"/>
      <c r="AJ59" s="65"/>
      <c r="AK59" s="66"/>
      <c r="AL59" s="23">
        <f t="shared" si="29"/>
      </c>
      <c r="AM59" s="233"/>
      <c r="AN59" s="234"/>
      <c r="AO59" s="234"/>
      <c r="AP59" s="21">
        <v>0</v>
      </c>
      <c r="AQ59" s="60"/>
      <c r="AR59" s="60">
        <f t="shared" si="19"/>
      </c>
      <c r="AS59" s="60">
        <f t="shared" si="20"/>
      </c>
      <c r="AT59" s="60">
        <f>IF(OR(AN59=0,AN59=""),"",IF(OR(AN59=AN60,AN59=AN61,AN59=AN62,AN59=AN47,AN59=AN48,AN59=AN49,AN59=AN50,AN59=AN51,AN59=AN52,AN59=AN53,AN59=AN54,AN59=AN55,AN59=AN56,AN59=AN57,AN59=AN58),"=",""))</f>
      </c>
      <c r="AU59" s="60"/>
      <c r="AV59" s="60">
        <f t="shared" si="21"/>
      </c>
      <c r="AW59" s="60">
        <f t="shared" si="22"/>
      </c>
      <c r="AX59" s="60">
        <f>IF(OR(AO59=0,AO59=""),"",IF(OR(AO59=AO60,AO59=AO61,AO59=AO62,AO59=AO47,AO59=AO48,AO59=AO49,AO59=AO50,AO59=AO51,AO59=AO52,AO59=AO53,AO59=AO54,AO59=AO55,AO59=AO56,AO59=AO57,AO59=AO58),"=",""))</f>
      </c>
      <c r="AY59" s="60">
        <f t="shared" si="23"/>
      </c>
      <c r="AZ59" s="60">
        <f t="shared" si="24"/>
      </c>
      <c r="BB59" s="18">
        <f t="shared" si="25"/>
      </c>
      <c r="BC59" s="18">
        <f t="shared" si="26"/>
      </c>
      <c r="BD59" s="16"/>
      <c r="BE59" s="18">
        <f t="shared" si="32"/>
      </c>
      <c r="BF59" s="18">
        <f t="shared" si="32"/>
      </c>
      <c r="BG59" s="18">
        <f t="shared" si="32"/>
      </c>
      <c r="BH59" s="18">
        <f t="shared" si="32"/>
      </c>
      <c r="BI59" s="18">
        <f t="shared" si="32"/>
      </c>
      <c r="BJ59" s="18">
        <f t="shared" si="32"/>
      </c>
      <c r="BK59" s="18">
        <f t="shared" si="32"/>
      </c>
      <c r="BL59" s="18">
        <f t="shared" si="32"/>
      </c>
      <c r="BM59" s="18">
        <f t="shared" si="33"/>
      </c>
      <c r="BN59" s="18">
        <f t="shared" si="33"/>
      </c>
      <c r="BO59" s="18">
        <f t="shared" si="33"/>
      </c>
      <c r="BP59" s="18">
        <f t="shared" si="33"/>
      </c>
      <c r="BQ59" s="18">
        <f t="shared" si="33"/>
      </c>
      <c r="BR59" s="18">
        <f t="shared" si="33"/>
      </c>
      <c r="BS59" s="18">
        <f t="shared" si="33"/>
      </c>
      <c r="BT59" s="18">
        <f t="shared" si="33"/>
      </c>
      <c r="CA59" s="22">
        <f>'Male Athletes'!B60</f>
        <v>0</v>
      </c>
    </row>
    <row r="60" spans="2:79" ht="15.75" customHeight="1">
      <c r="B60" s="60"/>
      <c r="C60" s="56"/>
      <c r="D60" s="56"/>
      <c r="E60" s="67">
        <v>24</v>
      </c>
      <c r="F60" s="64"/>
      <c r="G60" s="37">
        <f t="shared" si="17"/>
      </c>
      <c r="H60" s="37">
        <f t="shared" si="18"/>
      </c>
      <c r="I60" s="166"/>
      <c r="J60" s="167"/>
      <c r="K60" s="166"/>
      <c r="L60" s="167"/>
      <c r="M60" s="166"/>
      <c r="N60" s="167"/>
      <c r="O60" s="166"/>
      <c r="P60" s="167"/>
      <c r="Q60" s="165"/>
      <c r="R60" s="165"/>
      <c r="S60" s="165"/>
      <c r="T60" s="165"/>
      <c r="U60" s="169"/>
      <c r="V60" s="169"/>
      <c r="W60" s="168"/>
      <c r="X60" s="167"/>
      <c r="Y60" s="166"/>
      <c r="Z60" s="167"/>
      <c r="AA60" s="166"/>
      <c r="AB60" s="167"/>
      <c r="AC60" s="166"/>
      <c r="AD60" s="167"/>
      <c r="AE60" s="166"/>
      <c r="AF60" s="167"/>
      <c r="AG60" s="170">
        <v>0</v>
      </c>
      <c r="AH60" s="171"/>
      <c r="AI60" s="65"/>
      <c r="AJ60" s="65"/>
      <c r="AK60" s="66"/>
      <c r="AL60" s="23">
        <f t="shared" si="29"/>
      </c>
      <c r="AM60" s="233"/>
      <c r="AN60" s="234"/>
      <c r="AO60" s="234"/>
      <c r="AP60" s="21"/>
      <c r="AQ60" s="60"/>
      <c r="AR60" s="60">
        <f t="shared" si="19"/>
      </c>
      <c r="AS60" s="60">
        <f t="shared" si="20"/>
      </c>
      <c r="AT60" s="60">
        <f>IF(OR(AN60=0,AN60=""),"",IF(OR(AN60=AN61,AN60=AN62,AN60=AN47,AN60=AN48,AN60=AN49,AN60=AN50,AN60=AN51,AN60=AN52,AN60=AN53,AN60=AN54,AN60=AN55,AN60=AN56,AN60=AN57,AN60=AN58,AN60=AN59),"=",""))</f>
      </c>
      <c r="AU60" s="60"/>
      <c r="AV60" s="60">
        <f t="shared" si="21"/>
      </c>
      <c r="AW60" s="60">
        <f t="shared" si="22"/>
      </c>
      <c r="AX60" s="60">
        <f>IF(OR(AO60=0,AO60=""),"",IF(OR(AO60=AO61,AO60=AO62,AO60=AO47,AO60=AO48,AO60=AO49,AO60=AO50,AO60=AO51,AO60=AO52,AO60=AO53,AO60=AO54,AO60=AO55,AO60=AO56,AO60=AO57,AO60=AO58,AO60=AO59),"=",""))</f>
      </c>
      <c r="AY60" s="60">
        <f t="shared" si="23"/>
      </c>
      <c r="AZ60" s="60">
        <f t="shared" si="24"/>
      </c>
      <c r="BB60" s="18">
        <f t="shared" si="25"/>
      </c>
      <c r="BC60" s="18">
        <f t="shared" si="26"/>
      </c>
      <c r="BD60" s="16"/>
      <c r="BE60" s="18">
        <f t="shared" si="32"/>
      </c>
      <c r="BF60" s="18">
        <f t="shared" si="32"/>
      </c>
      <c r="BG60" s="18">
        <f t="shared" si="32"/>
      </c>
      <c r="BH60" s="18">
        <f t="shared" si="32"/>
      </c>
      <c r="BI60" s="18">
        <f t="shared" si="32"/>
      </c>
      <c r="BJ60" s="18">
        <f t="shared" si="32"/>
      </c>
      <c r="BK60" s="18">
        <f t="shared" si="32"/>
      </c>
      <c r="BL60" s="18">
        <f t="shared" si="32"/>
      </c>
      <c r="BM60" s="18">
        <f t="shared" si="33"/>
      </c>
      <c r="BN60" s="18">
        <f t="shared" si="33"/>
      </c>
      <c r="BO60" s="18">
        <f t="shared" si="33"/>
      </c>
      <c r="BP60" s="18">
        <f t="shared" si="33"/>
      </c>
      <c r="BQ60" s="18">
        <f t="shared" si="33"/>
      </c>
      <c r="BR60" s="18">
        <f t="shared" si="33"/>
      </c>
      <c r="BS60" s="18">
        <f t="shared" si="33"/>
      </c>
      <c r="BT60" s="18">
        <f t="shared" si="33"/>
      </c>
      <c r="CA60" s="22">
        <f>'Male Athletes'!B61</f>
        <v>0</v>
      </c>
    </row>
    <row r="61" spans="2:79" ht="15.75" customHeight="1">
      <c r="B61" s="60"/>
      <c r="C61" s="56"/>
      <c r="D61" s="56"/>
      <c r="E61" s="67">
        <v>25</v>
      </c>
      <c r="F61" s="64"/>
      <c r="G61" s="37">
        <f t="shared" si="17"/>
      </c>
      <c r="H61" s="37">
        <f t="shared" si="18"/>
      </c>
      <c r="I61" s="166"/>
      <c r="J61" s="167"/>
      <c r="K61" s="166"/>
      <c r="L61" s="167"/>
      <c r="M61" s="166"/>
      <c r="N61" s="167"/>
      <c r="O61" s="166"/>
      <c r="P61" s="167"/>
      <c r="Q61" s="165"/>
      <c r="R61" s="165"/>
      <c r="S61" s="165"/>
      <c r="T61" s="165"/>
      <c r="U61" s="169"/>
      <c r="V61" s="169"/>
      <c r="W61" s="168"/>
      <c r="X61" s="167"/>
      <c r="Y61" s="166"/>
      <c r="Z61" s="167"/>
      <c r="AA61" s="166"/>
      <c r="AB61" s="167"/>
      <c r="AC61" s="166"/>
      <c r="AD61" s="167"/>
      <c r="AE61" s="166"/>
      <c r="AF61" s="167"/>
      <c r="AG61" s="170">
        <v>0</v>
      </c>
      <c r="AH61" s="171"/>
      <c r="AI61" s="65"/>
      <c r="AJ61" s="65"/>
      <c r="AK61" s="66"/>
      <c r="AL61" s="23">
        <f t="shared" si="29"/>
      </c>
      <c r="AM61" s="233"/>
      <c r="AN61" s="234"/>
      <c r="AO61" s="234"/>
      <c r="AP61" s="21">
        <v>0</v>
      </c>
      <c r="AQ61" s="60"/>
      <c r="AR61" s="60">
        <f t="shared" si="19"/>
      </c>
      <c r="AS61" s="60">
        <f t="shared" si="20"/>
      </c>
      <c r="AT61" s="60">
        <f>IF(OR(AN61=0,AN61=""),"",IF(OR(AN61=AN62,AN61=AN47,AN61=AN48,AN61=AN49,AN61=AN50,AN61=AN51,AN61=AN52,AN61=AN53,AN61=AN54,AN61=AN55,AN61=AN56,AN61=AN57,AN61=AN58,AN61=AN59,AN61=AN60),"=",""))</f>
      </c>
      <c r="AU61" s="60"/>
      <c r="AV61" s="60">
        <f t="shared" si="21"/>
      </c>
      <c r="AW61" s="60">
        <f t="shared" si="22"/>
      </c>
      <c r="AX61" s="60">
        <f>IF(OR(AO61=0,AO61=""),"",IF(OR(AO61=AO62,AO61=AO47,AO61=AO48,AO61=AO49,AO61=AO50,AO61=AO51,AO61=AO52,AO61=AO53,AO61=AO54,AO61=AO55,AO61=AO56,AO61=AO57,AO61=AO58,AO61=AO59,AO61=AO60),"=",""))</f>
      </c>
      <c r="AY61" s="60">
        <f t="shared" si="23"/>
      </c>
      <c r="AZ61" s="60">
        <f t="shared" si="24"/>
      </c>
      <c r="BB61" s="18">
        <f t="shared" si="25"/>
      </c>
      <c r="BC61" s="18">
        <f t="shared" si="26"/>
      </c>
      <c r="BD61" s="16"/>
      <c r="BE61" s="18">
        <f t="shared" si="32"/>
      </c>
      <c r="BF61" s="18">
        <f t="shared" si="32"/>
      </c>
      <c r="BG61" s="18">
        <f t="shared" si="32"/>
      </c>
      <c r="BH61" s="18">
        <f t="shared" si="32"/>
      </c>
      <c r="BI61" s="18">
        <f t="shared" si="32"/>
      </c>
      <c r="BJ61" s="18">
        <f t="shared" si="32"/>
      </c>
      <c r="BK61" s="18">
        <f t="shared" si="32"/>
      </c>
      <c r="BL61" s="18">
        <f t="shared" si="32"/>
      </c>
      <c r="BM61" s="18">
        <f t="shared" si="33"/>
      </c>
      <c r="BN61" s="18">
        <f t="shared" si="33"/>
      </c>
      <c r="BO61" s="18">
        <f t="shared" si="33"/>
      </c>
      <c r="BP61" s="18">
        <f t="shared" si="33"/>
      </c>
      <c r="BQ61" s="18">
        <f t="shared" si="33"/>
      </c>
      <c r="BR61" s="18">
        <f t="shared" si="33"/>
      </c>
      <c r="BS61" s="18">
        <f t="shared" si="33"/>
      </c>
      <c r="BT61" s="18">
        <f t="shared" si="33"/>
      </c>
      <c r="CA61" s="22">
        <f>'Male Athletes'!B62</f>
        <v>0</v>
      </c>
    </row>
    <row r="62" spans="2:79" ht="15.75" customHeight="1">
      <c r="B62" s="60"/>
      <c r="C62" s="56"/>
      <c r="D62" s="56"/>
      <c r="E62" s="67">
        <v>26</v>
      </c>
      <c r="F62" s="64"/>
      <c r="G62" s="37">
        <f t="shared" si="17"/>
      </c>
      <c r="H62" s="37">
        <f t="shared" si="18"/>
      </c>
      <c r="I62" s="166"/>
      <c r="J62" s="167"/>
      <c r="K62" s="166"/>
      <c r="L62" s="167"/>
      <c r="M62" s="166"/>
      <c r="N62" s="167"/>
      <c r="O62" s="166"/>
      <c r="P62" s="167"/>
      <c r="Q62" s="165"/>
      <c r="R62" s="165"/>
      <c r="S62" s="165"/>
      <c r="T62" s="165"/>
      <c r="U62" s="169"/>
      <c r="V62" s="169"/>
      <c r="W62" s="168"/>
      <c r="X62" s="167"/>
      <c r="Y62" s="166"/>
      <c r="Z62" s="167"/>
      <c r="AA62" s="166"/>
      <c r="AB62" s="167"/>
      <c r="AC62" s="166"/>
      <c r="AD62" s="167"/>
      <c r="AE62" s="166"/>
      <c r="AF62" s="167"/>
      <c r="AG62" s="166"/>
      <c r="AH62" s="167"/>
      <c r="AI62" s="68"/>
      <c r="AJ62" s="68"/>
      <c r="AK62" s="68"/>
      <c r="AL62" s="23">
        <f t="shared" si="29"/>
      </c>
      <c r="AM62" s="233"/>
      <c r="AN62" s="234"/>
      <c r="AO62" s="234"/>
      <c r="AP62" s="21">
        <v>0</v>
      </c>
      <c r="AQ62" s="60"/>
      <c r="AR62" s="60">
        <f t="shared" si="19"/>
      </c>
      <c r="AS62" s="60">
        <f t="shared" si="20"/>
      </c>
      <c r="AT62" s="60">
        <f>IF(OR(AN62=0,AN62=""),"",IF(OR(AN62=AN47,AN62=AN48,AN62=AN49,AN62=AN50,AN62=AN51,AN62=AN52,AN62=AN53,AN62=AN54,AN62=AN55,AN62=AN56,AN62=AN57,AN62=AN58,AN62=AN59,AN62=AN60,AN62=AN61),"=",""))</f>
      </c>
      <c r="AU62" s="60"/>
      <c r="AV62" s="60">
        <f t="shared" si="21"/>
      </c>
      <c r="AW62" s="60">
        <f t="shared" si="22"/>
      </c>
      <c r="AX62" s="60">
        <f>IF(OR(AO62=0,AO62=""),"",IF(OR(AO62=AO47,AO62=AO48,AO62=AO49,AO62=AO50,AO62=AO51,AO62=AO52,AO62=AO53,AO62=AO54,AO62=AO55,AO62=AO56,AO62=AO57,AO62=AO58,AO62=AO59,AO62=AO60,AO62=AO61),"=",""))</f>
      </c>
      <c r="AY62" s="60">
        <f t="shared" si="23"/>
      </c>
      <c r="AZ62" s="60">
        <f t="shared" si="24"/>
      </c>
      <c r="BB62" s="18">
        <f t="shared" si="25"/>
      </c>
      <c r="BC62" s="18">
        <f t="shared" si="26"/>
      </c>
      <c r="BD62" s="16"/>
      <c r="BE62" s="18">
        <f t="shared" si="32"/>
      </c>
      <c r="BF62" s="18">
        <f t="shared" si="32"/>
      </c>
      <c r="BG62" s="18">
        <f t="shared" si="32"/>
      </c>
      <c r="BH62" s="18">
        <f t="shared" si="32"/>
      </c>
      <c r="BI62" s="18">
        <f t="shared" si="32"/>
      </c>
      <c r="BJ62" s="18">
        <f t="shared" si="32"/>
      </c>
      <c r="BK62" s="18">
        <f t="shared" si="32"/>
      </c>
      <c r="BL62" s="18">
        <f t="shared" si="32"/>
      </c>
      <c r="BM62" s="18">
        <f t="shared" si="33"/>
      </c>
      <c r="BN62" s="18">
        <f t="shared" si="33"/>
      </c>
      <c r="BO62" s="18">
        <f t="shared" si="33"/>
      </c>
      <c r="BP62" s="18">
        <f t="shared" si="33"/>
      </c>
      <c r="BQ62" s="18">
        <f t="shared" si="33"/>
      </c>
      <c r="BR62" s="18">
        <f t="shared" si="33"/>
      </c>
      <c r="BS62" s="18">
        <f t="shared" si="33"/>
      </c>
      <c r="BT62" s="18">
        <f t="shared" si="33"/>
      </c>
      <c r="CA62" s="22">
        <f>'Male Athletes'!B63</f>
        <v>0</v>
      </c>
    </row>
    <row r="64" spans="6:20" ht="12.75">
      <c r="F64" s="69" t="s">
        <v>282</v>
      </c>
      <c r="G64" s="70" t="s">
        <v>283</v>
      </c>
      <c r="H64" s="70" t="s">
        <v>284</v>
      </c>
      <c r="I64" s="181" t="s">
        <v>325</v>
      </c>
      <c r="J64" s="181"/>
      <c r="K64" s="181" t="s">
        <v>326</v>
      </c>
      <c r="L64" s="181"/>
      <c r="M64" s="70"/>
      <c r="N64" s="235"/>
      <c r="O64" s="236"/>
      <c r="P64" s="163" t="s">
        <v>279</v>
      </c>
      <c r="Q64" s="164"/>
      <c r="R64" s="30">
        <v>0.2797</v>
      </c>
      <c r="S64" s="30">
        <v>100</v>
      </c>
      <c r="T64" s="30">
        <v>1.35</v>
      </c>
    </row>
    <row r="65" spans="5:17" ht="12.75">
      <c r="E65" s="20" t="s">
        <v>327</v>
      </c>
      <c r="F65" s="71">
        <f aca="true" t="shared" si="34" ref="F65:F90">F6</f>
        <v>67</v>
      </c>
      <c r="G65" s="43" t="str">
        <f aca="true" t="shared" si="35" ref="G65:G96">IF(OR(F65=0,F65="",F65=" ",ISERROR(VLOOKUP(F65,athletes,2,FALSE))=TRUE),"",CONCATENATE(VLOOKUP(F65,athletes,2,FALSE)," ",VLOOKUP(F65,athletes,3,FALSE)))</f>
        <v>Craig Mcewan</v>
      </c>
      <c r="H65" s="43" t="str">
        <f aca="true" t="shared" si="36" ref="H65:H96">IF(OR(F65=0,F65="",F65=" ",ISERROR(VLOOKUP(F65,athletes,2,FALSE))=TRUE),"",VLOOKUP(F65,athletes,4,FALSE))</f>
        <v>Whitemoss Aac</v>
      </c>
      <c r="I65" s="174">
        <f aca="true" t="shared" si="37" ref="I65:I90">AG6</f>
        <v>2.85</v>
      </c>
      <c r="J65" s="174"/>
      <c r="K65" s="175">
        <f aca="true" t="shared" si="38" ref="K65:K90">AL6</f>
        <v>14</v>
      </c>
      <c r="L65" s="175"/>
      <c r="M65" s="72"/>
      <c r="N65" s="176">
        <f aca="true" t="shared" si="39" ref="N65:N96">F65</f>
        <v>67</v>
      </c>
      <c r="O65" s="176"/>
      <c r="P65" s="161">
        <f aca="true" t="shared" si="40" ref="P65:P90">IF(OR(F65=0,I65=0,I65="nhc",I65="dns"),0,ROUNDDOWN($R$64*POWER((I65*100-$S$64),$T$64),0))</f>
        <v>321</v>
      </c>
      <c r="Q65" s="162">
        <f aca="true" t="shared" si="41" ref="Q65:Q90">IF(OR(H65=0,O65=0,P65=0),0,ROUNDDOWN($Q$64*POWER((P65-$R$64),$S$64),0))</f>
        <v>0</v>
      </c>
    </row>
    <row r="66" spans="5:17" ht="12.75">
      <c r="E66" s="20" t="s">
        <v>327</v>
      </c>
      <c r="F66" s="71">
        <f t="shared" si="34"/>
        <v>71</v>
      </c>
      <c r="G66" s="43" t="str">
        <f t="shared" si="35"/>
        <v>Sebastian Rodger</v>
      </c>
      <c r="H66" s="43" t="str">
        <f t="shared" si="36"/>
        <v>Eastbourne</v>
      </c>
      <c r="I66" s="174">
        <f t="shared" si="37"/>
        <v>3.25</v>
      </c>
      <c r="J66" s="174"/>
      <c r="K66" s="175">
        <f t="shared" si="38"/>
        <v>12</v>
      </c>
      <c r="L66" s="175"/>
      <c r="M66" s="72"/>
      <c r="N66" s="176">
        <f t="shared" si="39"/>
        <v>71</v>
      </c>
      <c r="O66" s="176"/>
      <c r="P66" s="161">
        <f t="shared" si="40"/>
        <v>418</v>
      </c>
      <c r="Q66" s="162">
        <f t="shared" si="41"/>
        <v>0</v>
      </c>
    </row>
    <row r="67" spans="5:17" ht="12.75">
      <c r="E67" s="20" t="s">
        <v>327</v>
      </c>
      <c r="F67" s="71">
        <f t="shared" si="34"/>
        <v>62</v>
      </c>
      <c r="G67" s="43" t="str">
        <f t="shared" si="35"/>
        <v>Bradley Hall</v>
      </c>
      <c r="H67" s="43" t="str">
        <f t="shared" si="36"/>
        <v>Crawley AC</v>
      </c>
      <c r="I67" s="174">
        <f t="shared" si="37"/>
        <v>3.15</v>
      </c>
      <c r="J67" s="174"/>
      <c r="K67" s="175">
        <f t="shared" si="38"/>
        <v>13</v>
      </c>
      <c r="L67" s="175"/>
      <c r="M67" s="72"/>
      <c r="N67" s="176">
        <f t="shared" si="39"/>
        <v>62</v>
      </c>
      <c r="O67" s="176"/>
      <c r="P67" s="161">
        <f t="shared" si="40"/>
        <v>393</v>
      </c>
      <c r="Q67" s="162">
        <f t="shared" si="41"/>
        <v>0</v>
      </c>
    </row>
    <row r="68" spans="5:17" ht="12.75">
      <c r="E68" s="20" t="s">
        <v>327</v>
      </c>
      <c r="F68" s="71">
        <f t="shared" si="34"/>
        <v>69</v>
      </c>
      <c r="G68" s="43" t="str">
        <f t="shared" si="35"/>
        <v>Michael O'Donnell</v>
      </c>
      <c r="H68" s="43" t="str">
        <f t="shared" si="36"/>
        <v>Bolton United Harriers</v>
      </c>
      <c r="I68" s="174" t="str">
        <f t="shared" si="37"/>
        <v>NHC</v>
      </c>
      <c r="J68" s="174"/>
      <c r="K68" s="175">
        <f t="shared" si="38"/>
      </c>
      <c r="L68" s="175"/>
      <c r="M68" s="72"/>
      <c r="N68" s="176">
        <f t="shared" si="39"/>
        <v>69</v>
      </c>
      <c r="O68" s="176"/>
      <c r="P68" s="161">
        <f t="shared" si="40"/>
        <v>0</v>
      </c>
      <c r="Q68" s="162">
        <f t="shared" si="41"/>
        <v>0</v>
      </c>
    </row>
    <row r="69" spans="5:17" ht="12.75">
      <c r="E69" s="20" t="s">
        <v>327</v>
      </c>
      <c r="F69" s="71">
        <f t="shared" si="34"/>
        <v>58</v>
      </c>
      <c r="G69" s="43" t="str">
        <f t="shared" si="35"/>
        <v>Adam Edgar</v>
      </c>
      <c r="H69" s="43" t="str">
        <f t="shared" si="36"/>
        <v>Macclesfield</v>
      </c>
      <c r="I69" s="174">
        <f t="shared" si="37"/>
        <v>3.35</v>
      </c>
      <c r="J69" s="174"/>
      <c r="K69" s="175">
        <f t="shared" si="38"/>
        <v>9</v>
      </c>
      <c r="L69" s="175"/>
      <c r="M69" s="72"/>
      <c r="N69" s="176">
        <f t="shared" si="39"/>
        <v>58</v>
      </c>
      <c r="O69" s="176"/>
      <c r="P69" s="161">
        <f t="shared" si="40"/>
        <v>444</v>
      </c>
      <c r="Q69" s="162">
        <f t="shared" si="41"/>
        <v>0</v>
      </c>
    </row>
    <row r="70" spans="5:17" ht="12.75">
      <c r="E70" s="20" t="s">
        <v>327</v>
      </c>
      <c r="F70" s="71">
        <f t="shared" si="34"/>
        <v>77</v>
      </c>
      <c r="G70" s="43" t="str">
        <f t="shared" si="35"/>
        <v>Matthew Wright</v>
      </c>
      <c r="H70" s="43" t="str">
        <f t="shared" si="36"/>
        <v>Kendal</v>
      </c>
      <c r="I70" s="174">
        <f t="shared" si="37"/>
        <v>3.55</v>
      </c>
      <c r="J70" s="174"/>
      <c r="K70" s="175">
        <f t="shared" si="38"/>
        <v>7</v>
      </c>
      <c r="L70" s="175"/>
      <c r="M70" s="72"/>
      <c r="N70" s="176">
        <f t="shared" si="39"/>
        <v>77</v>
      </c>
      <c r="O70" s="176"/>
      <c r="P70" s="161">
        <f t="shared" si="40"/>
        <v>496</v>
      </c>
      <c r="Q70" s="162">
        <f t="shared" si="41"/>
        <v>0</v>
      </c>
    </row>
    <row r="71" spans="5:17" ht="12.75">
      <c r="E71" s="20" t="s">
        <v>327</v>
      </c>
      <c r="F71" s="71">
        <f t="shared" si="34"/>
        <v>57</v>
      </c>
      <c r="G71" s="43" t="str">
        <f t="shared" si="35"/>
        <v>David Dempsey</v>
      </c>
      <c r="H71" s="43" t="str">
        <f t="shared" si="36"/>
        <v>Longwood Harriers</v>
      </c>
      <c r="I71" s="174">
        <f t="shared" si="37"/>
        <v>3.35</v>
      </c>
      <c r="J71" s="174"/>
      <c r="K71" s="175">
        <f t="shared" si="38"/>
        <v>9</v>
      </c>
      <c r="L71" s="175"/>
      <c r="M71" s="72"/>
      <c r="N71" s="176">
        <f t="shared" si="39"/>
        <v>57</v>
      </c>
      <c r="O71" s="176"/>
      <c r="P71" s="161">
        <f t="shared" si="40"/>
        <v>444</v>
      </c>
      <c r="Q71" s="162">
        <f t="shared" si="41"/>
        <v>0</v>
      </c>
    </row>
    <row r="72" spans="5:17" ht="12.75">
      <c r="E72" s="20" t="s">
        <v>327</v>
      </c>
      <c r="F72" s="71">
        <f t="shared" si="34"/>
        <v>66</v>
      </c>
      <c r="G72" s="43" t="str">
        <f t="shared" si="35"/>
        <v>Shaun Leigh</v>
      </c>
      <c r="H72" s="43" t="str">
        <f t="shared" si="36"/>
        <v>Brighton &amp; Hove AC</v>
      </c>
      <c r="I72" s="174">
        <f t="shared" si="37"/>
        <v>3.55</v>
      </c>
      <c r="J72" s="174"/>
      <c r="K72" s="175">
        <f t="shared" si="38"/>
        <v>7</v>
      </c>
      <c r="L72" s="175"/>
      <c r="M72" s="72"/>
      <c r="N72" s="176">
        <f t="shared" si="39"/>
        <v>66</v>
      </c>
      <c r="O72" s="176"/>
      <c r="P72" s="161">
        <f t="shared" si="40"/>
        <v>496</v>
      </c>
      <c r="Q72" s="162">
        <f t="shared" si="41"/>
        <v>0</v>
      </c>
    </row>
    <row r="73" spans="5:17" ht="12.75">
      <c r="E73" s="20" t="s">
        <v>327</v>
      </c>
      <c r="F73" s="71">
        <f t="shared" si="34"/>
        <v>70</v>
      </c>
      <c r="G73" s="43" t="str">
        <f t="shared" si="35"/>
        <v>Andrew Robinson</v>
      </c>
      <c r="H73" s="43" t="str">
        <f t="shared" si="36"/>
        <v>Preston Harriers</v>
      </c>
      <c r="I73" s="174">
        <f t="shared" si="37"/>
        <v>3.65</v>
      </c>
      <c r="J73" s="174"/>
      <c r="K73" s="175">
        <f t="shared" si="38"/>
        <v>5</v>
      </c>
      <c r="L73" s="175"/>
      <c r="M73" s="72"/>
      <c r="N73" s="176">
        <f t="shared" si="39"/>
        <v>70</v>
      </c>
      <c r="O73" s="176"/>
      <c r="P73" s="161">
        <f t="shared" si="40"/>
        <v>522</v>
      </c>
      <c r="Q73" s="162">
        <f t="shared" si="41"/>
        <v>0</v>
      </c>
    </row>
    <row r="74" spans="5:17" ht="12.75">
      <c r="E74" s="20" t="s">
        <v>327</v>
      </c>
      <c r="F74" s="71">
        <f t="shared" si="34"/>
        <v>68</v>
      </c>
      <c r="G74" s="43" t="str">
        <f t="shared" si="35"/>
        <v>Jack Mcshane</v>
      </c>
      <c r="H74" s="43" t="str">
        <f t="shared" si="36"/>
        <v>Corby A.C</v>
      </c>
      <c r="I74" s="174">
        <f t="shared" si="37"/>
        <v>3.35</v>
      </c>
      <c r="J74" s="174"/>
      <c r="K74" s="175">
        <f t="shared" si="38"/>
        <v>9</v>
      </c>
      <c r="L74" s="175"/>
      <c r="M74" s="72"/>
      <c r="N74" s="176">
        <f t="shared" si="39"/>
        <v>68</v>
      </c>
      <c r="O74" s="176"/>
      <c r="P74" s="161">
        <f t="shared" si="40"/>
        <v>444</v>
      </c>
      <c r="Q74" s="162">
        <f t="shared" si="41"/>
        <v>0</v>
      </c>
    </row>
    <row r="75" spans="5:17" ht="12.75">
      <c r="E75" s="20" t="s">
        <v>327</v>
      </c>
      <c r="F75" s="71">
        <f t="shared" si="34"/>
        <v>65</v>
      </c>
      <c r="G75" s="43" t="str">
        <f t="shared" si="35"/>
        <v>Will Lambourne</v>
      </c>
      <c r="H75" s="43" t="str">
        <f t="shared" si="36"/>
        <v>Milton Keynes</v>
      </c>
      <c r="I75" s="174">
        <f t="shared" si="37"/>
        <v>3.65</v>
      </c>
      <c r="J75" s="174"/>
      <c r="K75" s="175">
        <f t="shared" si="38"/>
        <v>5</v>
      </c>
      <c r="L75" s="175"/>
      <c r="M75" s="72"/>
      <c r="N75" s="176">
        <f t="shared" si="39"/>
        <v>65</v>
      </c>
      <c r="O75" s="176"/>
      <c r="P75" s="161">
        <f t="shared" si="40"/>
        <v>522</v>
      </c>
      <c r="Q75" s="162">
        <f t="shared" si="41"/>
        <v>0</v>
      </c>
    </row>
    <row r="76" spans="5:17" ht="12.75">
      <c r="E76" s="20" t="s">
        <v>327</v>
      </c>
      <c r="F76" s="71">
        <f t="shared" si="34"/>
        <v>59</v>
      </c>
      <c r="G76" s="43" t="str">
        <f t="shared" si="35"/>
        <v>Daniel Gardiner</v>
      </c>
      <c r="H76" s="43" t="str">
        <f t="shared" si="36"/>
        <v>Leeds City</v>
      </c>
      <c r="I76" s="174">
        <f t="shared" si="37"/>
        <v>4.15</v>
      </c>
      <c r="J76" s="174"/>
      <c r="K76" s="175">
        <f t="shared" si="38"/>
        <v>2</v>
      </c>
      <c r="L76" s="175"/>
      <c r="M76" s="72"/>
      <c r="N76" s="176">
        <f t="shared" si="39"/>
        <v>59</v>
      </c>
      <c r="O76" s="176"/>
      <c r="P76" s="161">
        <f t="shared" si="40"/>
        <v>659</v>
      </c>
      <c r="Q76" s="162">
        <f t="shared" si="41"/>
        <v>0</v>
      </c>
    </row>
    <row r="77" spans="5:17" ht="12.75">
      <c r="E77" s="20" t="s">
        <v>327</v>
      </c>
      <c r="F77" s="71">
        <f t="shared" si="34"/>
        <v>74</v>
      </c>
      <c r="G77" s="43" t="str">
        <f t="shared" si="35"/>
        <v>Lewis Stead</v>
      </c>
      <c r="H77" s="43" t="str">
        <f t="shared" si="36"/>
        <v>Unknown</v>
      </c>
      <c r="I77" s="174" t="str">
        <f t="shared" si="37"/>
        <v>NHC</v>
      </c>
      <c r="J77" s="174"/>
      <c r="K77" s="175">
        <f t="shared" si="38"/>
      </c>
      <c r="L77" s="175"/>
      <c r="M77" s="72"/>
      <c r="N77" s="176">
        <f t="shared" si="39"/>
        <v>74</v>
      </c>
      <c r="O77" s="176"/>
      <c r="P77" s="161">
        <f t="shared" si="40"/>
        <v>0</v>
      </c>
      <c r="Q77" s="162">
        <f t="shared" si="41"/>
        <v>0</v>
      </c>
    </row>
    <row r="78" spans="5:17" ht="12.75">
      <c r="E78" s="20" t="s">
        <v>327</v>
      </c>
      <c r="F78" s="71">
        <f t="shared" si="34"/>
        <v>55</v>
      </c>
      <c r="G78" s="43" t="str">
        <f t="shared" si="35"/>
        <v>Jack Andrew</v>
      </c>
      <c r="H78" s="43" t="str">
        <f t="shared" si="36"/>
        <v>Macclesfield Harriers</v>
      </c>
      <c r="I78" s="174">
        <f t="shared" si="37"/>
        <v>3.85</v>
      </c>
      <c r="J78" s="174"/>
      <c r="K78" s="175">
        <f t="shared" si="38"/>
        <v>3</v>
      </c>
      <c r="L78" s="175"/>
      <c r="M78" s="72"/>
      <c r="N78" s="176">
        <f t="shared" si="39"/>
        <v>55</v>
      </c>
      <c r="O78" s="176"/>
      <c r="P78" s="161">
        <f t="shared" si="40"/>
        <v>576</v>
      </c>
      <c r="Q78" s="162">
        <f t="shared" si="41"/>
        <v>0</v>
      </c>
    </row>
    <row r="79" spans="5:17" ht="12.75">
      <c r="E79" s="20" t="s">
        <v>327</v>
      </c>
      <c r="F79" s="71">
        <f t="shared" si="34"/>
        <v>0</v>
      </c>
      <c r="G79" s="43">
        <f t="shared" si="35"/>
      </c>
      <c r="H79" s="43">
        <f t="shared" si="36"/>
      </c>
      <c r="I79" s="174">
        <f t="shared" si="37"/>
        <v>0</v>
      </c>
      <c r="J79" s="174"/>
      <c r="K79" s="175">
        <f t="shared" si="38"/>
      </c>
      <c r="L79" s="175"/>
      <c r="M79" s="72"/>
      <c r="N79" s="176">
        <f t="shared" si="39"/>
        <v>0</v>
      </c>
      <c r="O79" s="176"/>
      <c r="P79" s="161">
        <f t="shared" si="40"/>
        <v>0</v>
      </c>
      <c r="Q79" s="162">
        <f t="shared" si="41"/>
        <v>0</v>
      </c>
    </row>
    <row r="80" spans="5:17" ht="12.75">
      <c r="E80" s="20" t="s">
        <v>327</v>
      </c>
      <c r="F80" s="71">
        <f t="shared" si="34"/>
        <v>0</v>
      </c>
      <c r="G80" s="43">
        <f t="shared" si="35"/>
      </c>
      <c r="H80" s="43">
        <f t="shared" si="36"/>
      </c>
      <c r="I80" s="174">
        <f t="shared" si="37"/>
        <v>0</v>
      </c>
      <c r="J80" s="174"/>
      <c r="K80" s="175">
        <f t="shared" si="38"/>
      </c>
      <c r="L80" s="175"/>
      <c r="M80" s="72"/>
      <c r="N80" s="176">
        <f t="shared" si="39"/>
        <v>0</v>
      </c>
      <c r="O80" s="176"/>
      <c r="P80" s="161">
        <f t="shared" si="40"/>
        <v>0</v>
      </c>
      <c r="Q80" s="162">
        <f t="shared" si="41"/>
        <v>0</v>
      </c>
    </row>
    <row r="81" spans="5:17" ht="12.75">
      <c r="E81" s="20" t="s">
        <v>327</v>
      </c>
      <c r="F81" s="71">
        <f t="shared" si="34"/>
        <v>0</v>
      </c>
      <c r="G81" s="43">
        <f t="shared" si="35"/>
      </c>
      <c r="H81" s="43">
        <f t="shared" si="36"/>
      </c>
      <c r="I81" s="174">
        <f t="shared" si="37"/>
        <v>0</v>
      </c>
      <c r="J81" s="174"/>
      <c r="K81" s="175">
        <f t="shared" si="38"/>
      </c>
      <c r="L81" s="175"/>
      <c r="M81" s="72"/>
      <c r="N81" s="176">
        <f t="shared" si="39"/>
        <v>0</v>
      </c>
      <c r="O81" s="176"/>
      <c r="P81" s="161">
        <f t="shared" si="40"/>
        <v>0</v>
      </c>
      <c r="Q81" s="162">
        <f t="shared" si="41"/>
        <v>0</v>
      </c>
    </row>
    <row r="82" spans="5:17" ht="12.75">
      <c r="E82" s="20" t="s">
        <v>327</v>
      </c>
      <c r="F82" s="71">
        <f t="shared" si="34"/>
        <v>58</v>
      </c>
      <c r="G82" s="43" t="str">
        <f t="shared" si="35"/>
        <v>Adam Edgar</v>
      </c>
      <c r="H82" s="43" t="str">
        <f t="shared" si="36"/>
        <v>Macclesfield</v>
      </c>
      <c r="I82" s="174">
        <f t="shared" si="37"/>
        <v>0</v>
      </c>
      <c r="J82" s="174"/>
      <c r="K82" s="175">
        <f t="shared" si="38"/>
      </c>
      <c r="L82" s="175"/>
      <c r="M82" s="72"/>
      <c r="N82" s="176">
        <f t="shared" si="39"/>
        <v>58</v>
      </c>
      <c r="O82" s="176"/>
      <c r="P82" s="161">
        <f t="shared" si="40"/>
        <v>0</v>
      </c>
      <c r="Q82" s="162">
        <f t="shared" si="41"/>
        <v>0</v>
      </c>
    </row>
    <row r="83" spans="5:17" ht="12.75">
      <c r="E83" s="20" t="s">
        <v>327</v>
      </c>
      <c r="F83" s="71">
        <f t="shared" si="34"/>
        <v>77</v>
      </c>
      <c r="G83" s="43" t="str">
        <f t="shared" si="35"/>
        <v>Matthew Wright</v>
      </c>
      <c r="H83" s="43" t="str">
        <f t="shared" si="36"/>
        <v>Kendal</v>
      </c>
      <c r="I83" s="174">
        <f t="shared" si="37"/>
        <v>0</v>
      </c>
      <c r="J83" s="174"/>
      <c r="K83" s="175">
        <f t="shared" si="38"/>
      </c>
      <c r="L83" s="175"/>
      <c r="M83" s="72"/>
      <c r="N83" s="176">
        <f t="shared" si="39"/>
        <v>77</v>
      </c>
      <c r="O83" s="176"/>
      <c r="P83" s="161">
        <f t="shared" si="40"/>
        <v>0</v>
      </c>
      <c r="Q83" s="162">
        <f t="shared" si="41"/>
        <v>0</v>
      </c>
    </row>
    <row r="84" spans="5:17" ht="12.75">
      <c r="E84" s="20" t="s">
        <v>327</v>
      </c>
      <c r="F84" s="71">
        <f t="shared" si="34"/>
        <v>57</v>
      </c>
      <c r="G84" s="43" t="str">
        <f t="shared" si="35"/>
        <v>David Dempsey</v>
      </c>
      <c r="H84" s="43" t="str">
        <f t="shared" si="36"/>
        <v>Longwood Harriers</v>
      </c>
      <c r="I84" s="174">
        <f t="shared" si="37"/>
        <v>0</v>
      </c>
      <c r="J84" s="174"/>
      <c r="K84" s="175">
        <f t="shared" si="38"/>
      </c>
      <c r="L84" s="175"/>
      <c r="M84" s="72"/>
      <c r="N84" s="176">
        <f t="shared" si="39"/>
        <v>57</v>
      </c>
      <c r="O84" s="176"/>
      <c r="P84" s="161">
        <f t="shared" si="40"/>
        <v>0</v>
      </c>
      <c r="Q84" s="162">
        <f t="shared" si="41"/>
        <v>0</v>
      </c>
    </row>
    <row r="85" spans="5:17" ht="12.75">
      <c r="E85" s="20" t="s">
        <v>327</v>
      </c>
      <c r="F85" s="71">
        <f t="shared" si="34"/>
        <v>66</v>
      </c>
      <c r="G85" s="43" t="str">
        <f t="shared" si="35"/>
        <v>Shaun Leigh</v>
      </c>
      <c r="H85" s="43" t="str">
        <f t="shared" si="36"/>
        <v>Brighton &amp; Hove AC</v>
      </c>
      <c r="I85" s="174">
        <f t="shared" si="37"/>
        <v>0</v>
      </c>
      <c r="J85" s="174"/>
      <c r="K85" s="175">
        <f t="shared" si="38"/>
      </c>
      <c r="L85" s="175"/>
      <c r="M85" s="72"/>
      <c r="N85" s="176">
        <f t="shared" si="39"/>
        <v>66</v>
      </c>
      <c r="O85" s="176"/>
      <c r="P85" s="161">
        <f t="shared" si="40"/>
        <v>0</v>
      </c>
      <c r="Q85" s="162">
        <f t="shared" si="41"/>
        <v>0</v>
      </c>
    </row>
    <row r="86" spans="5:17" ht="12.75">
      <c r="E86" s="20" t="s">
        <v>327</v>
      </c>
      <c r="F86" s="71">
        <f t="shared" si="34"/>
        <v>70</v>
      </c>
      <c r="G86" s="43" t="str">
        <f t="shared" si="35"/>
        <v>Andrew Robinson</v>
      </c>
      <c r="H86" s="43" t="str">
        <f t="shared" si="36"/>
        <v>Preston Harriers</v>
      </c>
      <c r="I86" s="174">
        <f t="shared" si="37"/>
        <v>0</v>
      </c>
      <c r="J86" s="174"/>
      <c r="K86" s="175">
        <f t="shared" si="38"/>
      </c>
      <c r="L86" s="175"/>
      <c r="M86" s="72"/>
      <c r="N86" s="176">
        <f t="shared" si="39"/>
        <v>70</v>
      </c>
      <c r="O86" s="176"/>
      <c r="P86" s="161">
        <f t="shared" si="40"/>
        <v>0</v>
      </c>
      <c r="Q86" s="162">
        <f t="shared" si="41"/>
        <v>0</v>
      </c>
    </row>
    <row r="87" spans="5:17" ht="12.75">
      <c r="E87" s="20" t="s">
        <v>327</v>
      </c>
      <c r="F87" s="71">
        <f t="shared" si="34"/>
        <v>68</v>
      </c>
      <c r="G87" s="43" t="str">
        <f t="shared" si="35"/>
        <v>Jack Mcshane</v>
      </c>
      <c r="H87" s="43" t="str">
        <f t="shared" si="36"/>
        <v>Corby A.C</v>
      </c>
      <c r="I87" s="174">
        <f t="shared" si="37"/>
        <v>0</v>
      </c>
      <c r="J87" s="174"/>
      <c r="K87" s="175">
        <f t="shared" si="38"/>
      </c>
      <c r="L87" s="175"/>
      <c r="M87" s="72"/>
      <c r="N87" s="176">
        <f t="shared" si="39"/>
        <v>68</v>
      </c>
      <c r="O87" s="176"/>
      <c r="P87" s="161">
        <f t="shared" si="40"/>
        <v>0</v>
      </c>
      <c r="Q87" s="162">
        <f t="shared" si="41"/>
        <v>0</v>
      </c>
    </row>
    <row r="88" spans="5:17" ht="12.75">
      <c r="E88" s="20" t="s">
        <v>327</v>
      </c>
      <c r="F88" s="71">
        <f t="shared" si="34"/>
        <v>65</v>
      </c>
      <c r="G88" s="43" t="str">
        <f t="shared" si="35"/>
        <v>Will Lambourne</v>
      </c>
      <c r="H88" s="43" t="str">
        <f t="shared" si="36"/>
        <v>Milton Keynes</v>
      </c>
      <c r="I88" s="174">
        <f t="shared" si="37"/>
        <v>0</v>
      </c>
      <c r="J88" s="174"/>
      <c r="K88" s="175">
        <f t="shared" si="38"/>
      </c>
      <c r="L88" s="175"/>
      <c r="M88" s="72"/>
      <c r="N88" s="176">
        <f t="shared" si="39"/>
        <v>65</v>
      </c>
      <c r="O88" s="176"/>
      <c r="P88" s="161">
        <f t="shared" si="40"/>
        <v>0</v>
      </c>
      <c r="Q88" s="162">
        <f t="shared" si="41"/>
        <v>0</v>
      </c>
    </row>
    <row r="89" spans="5:19" ht="12.75">
      <c r="E89" s="20" t="s">
        <v>327</v>
      </c>
      <c r="F89" s="71">
        <f t="shared" si="34"/>
        <v>59</v>
      </c>
      <c r="G89" s="43" t="str">
        <f t="shared" si="35"/>
        <v>Daniel Gardiner</v>
      </c>
      <c r="H89" s="43" t="str">
        <f t="shared" si="36"/>
        <v>Leeds City</v>
      </c>
      <c r="I89" s="174">
        <f t="shared" si="37"/>
        <v>0</v>
      </c>
      <c r="J89" s="174"/>
      <c r="K89" s="175">
        <f t="shared" si="38"/>
      </c>
      <c r="L89" s="175"/>
      <c r="M89" s="72"/>
      <c r="N89" s="176">
        <f t="shared" si="39"/>
        <v>59</v>
      </c>
      <c r="O89" s="176"/>
      <c r="P89" s="161">
        <f t="shared" si="40"/>
        <v>0</v>
      </c>
      <c r="Q89" s="162">
        <f t="shared" si="41"/>
        <v>0</v>
      </c>
      <c r="S89" s="73"/>
    </row>
    <row r="90" spans="5:17" ht="12.75">
      <c r="E90" s="20" t="s">
        <v>327</v>
      </c>
      <c r="F90" s="71">
        <f t="shared" si="34"/>
        <v>55</v>
      </c>
      <c r="G90" s="43" t="str">
        <f t="shared" si="35"/>
        <v>Jack Andrew</v>
      </c>
      <c r="H90" s="43" t="str">
        <f t="shared" si="36"/>
        <v>Macclesfield Harriers</v>
      </c>
      <c r="I90" s="174">
        <f t="shared" si="37"/>
        <v>0</v>
      </c>
      <c r="J90" s="174"/>
      <c r="K90" s="175">
        <f t="shared" si="38"/>
      </c>
      <c r="L90" s="175"/>
      <c r="M90" s="72"/>
      <c r="N90" s="176">
        <f t="shared" si="39"/>
        <v>55</v>
      </c>
      <c r="O90" s="176"/>
      <c r="P90" s="161">
        <f t="shared" si="40"/>
        <v>0</v>
      </c>
      <c r="Q90" s="162">
        <f t="shared" si="41"/>
        <v>0</v>
      </c>
    </row>
    <row r="91" spans="5:24" ht="12.75">
      <c r="E91" s="20" t="s">
        <v>327</v>
      </c>
      <c r="F91" s="71">
        <f aca="true" t="shared" si="42" ref="F91:F116">F37</f>
        <v>60</v>
      </c>
      <c r="G91" s="43" t="str">
        <f t="shared" si="35"/>
        <v>Ben Gregory</v>
      </c>
      <c r="H91" s="43" t="str">
        <f t="shared" si="36"/>
        <v>Vale Of Aylesbury AC</v>
      </c>
      <c r="I91" s="174">
        <f aca="true" t="shared" si="43" ref="I91:I116">AG37</f>
        <v>4.35</v>
      </c>
      <c r="J91" s="174"/>
      <c r="K91" s="175">
        <f aca="true" t="shared" si="44" ref="K91:K116">AL37</f>
        <v>1</v>
      </c>
      <c r="L91" s="175"/>
      <c r="M91" s="72"/>
      <c r="N91" s="176">
        <f t="shared" si="39"/>
        <v>60</v>
      </c>
      <c r="O91" s="176"/>
      <c r="P91" s="161">
        <f>IF(OR(F91=0,I91=0,I91="nhc",I91="dns"),0,ROUNDDOWN($R$64*POWER((I91*100-$S$64),$T$64),0))</f>
        <v>716</v>
      </c>
      <c r="Q91" s="162">
        <f>IF(OR(H91=0,O91=0,P91=0),0,ROUNDDOWN($Q$64*POWER((P91-$R$64),$S$64),0))</f>
        <v>0</v>
      </c>
      <c r="S91" s="73"/>
      <c r="X91" s="74"/>
    </row>
    <row r="92" spans="5:17" ht="12.75">
      <c r="E92" s="20" t="s">
        <v>327</v>
      </c>
      <c r="F92" s="71">
        <f t="shared" si="42"/>
        <v>56</v>
      </c>
      <c r="G92" s="43" t="str">
        <f t="shared" si="35"/>
        <v>Ashley Bryant</v>
      </c>
      <c r="H92" s="43" t="str">
        <f t="shared" si="36"/>
        <v>Windsor Slough Eton &amp; Hounslow</v>
      </c>
      <c r="I92" s="174" t="str">
        <f t="shared" si="43"/>
        <v>NHC</v>
      </c>
      <c r="J92" s="174"/>
      <c r="K92" s="175">
        <f t="shared" si="44"/>
      </c>
      <c r="L92" s="175"/>
      <c r="M92" s="72"/>
      <c r="N92" s="176">
        <f t="shared" si="39"/>
        <v>56</v>
      </c>
      <c r="O92" s="176"/>
      <c r="P92" s="161">
        <f aca="true" t="shared" si="45" ref="P92:P116">IF(OR(F92=0,I92=0,I92="nhc",I92="dns"),0,ROUNDDOWN($R$64*POWER((I92*100-$S$64),$T$64),0))</f>
        <v>0</v>
      </c>
      <c r="Q92" s="162">
        <f aca="true" t="shared" si="46" ref="Q92:Q116">IF(OR(H92=0,O92=0,P92=0),0,ROUNDDOWN($Q$64*POWER((P92-$R$64),$S$64),0))</f>
        <v>0</v>
      </c>
    </row>
    <row r="93" spans="5:17" ht="12.75">
      <c r="E93" s="20" t="s">
        <v>327</v>
      </c>
      <c r="F93" s="71">
        <f t="shared" si="42"/>
        <v>0</v>
      </c>
      <c r="G93" s="43">
        <f t="shared" si="35"/>
      </c>
      <c r="H93" s="43">
        <f t="shared" si="36"/>
      </c>
      <c r="I93" s="174">
        <f t="shared" si="43"/>
        <v>0</v>
      </c>
      <c r="J93" s="174"/>
      <c r="K93" s="175">
        <f t="shared" si="44"/>
      </c>
      <c r="L93" s="175"/>
      <c r="M93" s="72"/>
      <c r="N93" s="176">
        <f t="shared" si="39"/>
        <v>0</v>
      </c>
      <c r="O93" s="176"/>
      <c r="P93" s="161">
        <f t="shared" si="45"/>
        <v>0</v>
      </c>
      <c r="Q93" s="162">
        <f t="shared" si="46"/>
        <v>0</v>
      </c>
    </row>
    <row r="94" spans="5:17" ht="12.75">
      <c r="E94" s="20" t="s">
        <v>327</v>
      </c>
      <c r="F94" s="71">
        <f t="shared" si="42"/>
        <v>0</v>
      </c>
      <c r="G94" s="43">
        <f t="shared" si="35"/>
      </c>
      <c r="H94" s="43">
        <f t="shared" si="36"/>
      </c>
      <c r="I94" s="174">
        <f t="shared" si="43"/>
        <v>0</v>
      </c>
      <c r="J94" s="174"/>
      <c r="K94" s="175">
        <f t="shared" si="44"/>
      </c>
      <c r="L94" s="175"/>
      <c r="M94" s="72"/>
      <c r="N94" s="176">
        <f t="shared" si="39"/>
        <v>0</v>
      </c>
      <c r="O94" s="176"/>
      <c r="P94" s="161">
        <f t="shared" si="45"/>
        <v>0</v>
      </c>
      <c r="Q94" s="162">
        <f t="shared" si="46"/>
        <v>0</v>
      </c>
    </row>
    <row r="95" spans="5:17" ht="12.75">
      <c r="E95" s="20" t="s">
        <v>327</v>
      </c>
      <c r="F95" s="71">
        <f t="shared" si="42"/>
        <v>63</v>
      </c>
      <c r="G95" s="43" t="str">
        <f t="shared" si="35"/>
        <v>Michael Holden</v>
      </c>
      <c r="H95" s="43" t="str">
        <f t="shared" si="36"/>
        <v>Colchester Harriers</v>
      </c>
      <c r="I95" s="174" t="str">
        <f t="shared" si="43"/>
        <v>NHC</v>
      </c>
      <c r="J95" s="174"/>
      <c r="K95" s="175">
        <f t="shared" si="44"/>
      </c>
      <c r="L95" s="175"/>
      <c r="M95" s="72"/>
      <c r="N95" s="176">
        <f t="shared" si="39"/>
        <v>63</v>
      </c>
      <c r="O95" s="176"/>
      <c r="P95" s="161">
        <f t="shared" si="45"/>
        <v>0</v>
      </c>
      <c r="Q95" s="162">
        <f t="shared" si="46"/>
        <v>0</v>
      </c>
    </row>
    <row r="96" spans="5:17" ht="12.75">
      <c r="E96" s="20" t="s">
        <v>327</v>
      </c>
      <c r="F96" s="71">
        <f t="shared" si="42"/>
        <v>75</v>
      </c>
      <c r="G96" s="43" t="str">
        <f t="shared" si="35"/>
        <v>Michael Sweeney</v>
      </c>
      <c r="H96" s="43" t="str">
        <f t="shared" si="36"/>
        <v>Liverpool Harriers</v>
      </c>
      <c r="I96" s="174">
        <f t="shared" si="43"/>
        <v>3.75</v>
      </c>
      <c r="J96" s="174"/>
      <c r="K96" s="175">
        <f t="shared" si="44"/>
        <v>4</v>
      </c>
      <c r="L96" s="175"/>
      <c r="M96" s="72"/>
      <c r="N96" s="176">
        <f t="shared" si="39"/>
        <v>75</v>
      </c>
      <c r="O96" s="176"/>
      <c r="P96" s="161">
        <f t="shared" si="45"/>
        <v>549</v>
      </c>
      <c r="Q96" s="162">
        <f t="shared" si="46"/>
        <v>0</v>
      </c>
    </row>
    <row r="97" spans="6:17" ht="12.75">
      <c r="F97" s="71">
        <f t="shared" si="42"/>
        <v>0</v>
      </c>
      <c r="G97" s="43">
        <f aca="true" t="shared" si="47" ref="G97:G116">IF(OR(F97=0,F97="",F97=" ",ISERROR(VLOOKUP(F97,athletes,2,FALSE))=TRUE),"",CONCATENATE(VLOOKUP(F97,athletes,2,FALSE)," ",VLOOKUP(F97,athletes,3,FALSE)))</f>
      </c>
      <c r="H97" s="43">
        <f aca="true" t="shared" si="48" ref="H97:H116">IF(OR(F97=0,F97="",F97=" ",ISERROR(VLOOKUP(F97,athletes,2,FALSE))=TRUE),"",VLOOKUP(F97,athletes,4,FALSE))</f>
      </c>
      <c r="I97" s="174">
        <f t="shared" si="43"/>
        <v>0</v>
      </c>
      <c r="J97" s="174"/>
      <c r="K97" s="175">
        <f t="shared" si="44"/>
      </c>
      <c r="L97" s="175"/>
      <c r="M97" s="70"/>
      <c r="N97" s="176">
        <f aca="true" t="shared" si="49" ref="N97:N116">F97</f>
        <v>0</v>
      </c>
      <c r="O97" s="176"/>
      <c r="P97" s="161">
        <f t="shared" si="45"/>
        <v>0</v>
      </c>
      <c r="Q97" s="162">
        <f t="shared" si="46"/>
        <v>0</v>
      </c>
    </row>
    <row r="98" spans="6:17" ht="12.75">
      <c r="F98" s="71">
        <f t="shared" si="42"/>
        <v>0</v>
      </c>
      <c r="G98" s="43">
        <f t="shared" si="47"/>
      </c>
      <c r="H98" s="43">
        <f t="shared" si="48"/>
      </c>
      <c r="I98" s="174">
        <f t="shared" si="43"/>
        <v>0</v>
      </c>
      <c r="J98" s="174"/>
      <c r="K98" s="175">
        <f t="shared" si="44"/>
      </c>
      <c r="L98" s="175"/>
      <c r="M98" s="70"/>
      <c r="N98" s="176">
        <f t="shared" si="49"/>
        <v>0</v>
      </c>
      <c r="O98" s="176"/>
      <c r="P98" s="161">
        <f t="shared" si="45"/>
        <v>0</v>
      </c>
      <c r="Q98" s="162">
        <f t="shared" si="46"/>
        <v>0</v>
      </c>
    </row>
    <row r="99" spans="6:17" ht="12.75">
      <c r="F99" s="71">
        <f t="shared" si="42"/>
        <v>0</v>
      </c>
      <c r="G99" s="43">
        <f t="shared" si="47"/>
      </c>
      <c r="H99" s="43">
        <f t="shared" si="48"/>
      </c>
      <c r="I99" s="174">
        <f t="shared" si="43"/>
        <v>0</v>
      </c>
      <c r="J99" s="174"/>
      <c r="K99" s="175">
        <f t="shared" si="44"/>
      </c>
      <c r="L99" s="175"/>
      <c r="M99" s="70"/>
      <c r="N99" s="176">
        <f t="shared" si="49"/>
        <v>0</v>
      </c>
      <c r="O99" s="176"/>
      <c r="P99" s="161">
        <f t="shared" si="45"/>
        <v>0</v>
      </c>
      <c r="Q99" s="162">
        <f t="shared" si="46"/>
        <v>0</v>
      </c>
    </row>
    <row r="100" spans="6:17" ht="12.75">
      <c r="F100" s="71">
        <f t="shared" si="42"/>
        <v>0</v>
      </c>
      <c r="G100" s="43">
        <f t="shared" si="47"/>
      </c>
      <c r="H100" s="43">
        <f t="shared" si="48"/>
      </c>
      <c r="I100" s="174">
        <f t="shared" si="43"/>
        <v>0</v>
      </c>
      <c r="J100" s="174"/>
      <c r="K100" s="175">
        <f t="shared" si="44"/>
      </c>
      <c r="L100" s="175"/>
      <c r="M100" s="70"/>
      <c r="N100" s="176">
        <f t="shared" si="49"/>
        <v>0</v>
      </c>
      <c r="O100" s="176"/>
      <c r="P100" s="161">
        <f t="shared" si="45"/>
        <v>0</v>
      </c>
      <c r="Q100" s="162">
        <f t="shared" si="46"/>
        <v>0</v>
      </c>
    </row>
    <row r="101" spans="6:17" ht="12.75">
      <c r="F101" s="71">
        <f t="shared" si="42"/>
        <v>0</v>
      </c>
      <c r="G101" s="43">
        <f t="shared" si="47"/>
      </c>
      <c r="H101" s="43">
        <f t="shared" si="48"/>
      </c>
      <c r="I101" s="174">
        <f t="shared" si="43"/>
        <v>0</v>
      </c>
      <c r="J101" s="174"/>
      <c r="K101" s="175">
        <f t="shared" si="44"/>
      </c>
      <c r="L101" s="175"/>
      <c r="M101" s="70"/>
      <c r="N101" s="176">
        <f t="shared" si="49"/>
        <v>0</v>
      </c>
      <c r="O101" s="176"/>
      <c r="P101" s="161">
        <f t="shared" si="45"/>
        <v>0</v>
      </c>
      <c r="Q101" s="162">
        <f t="shared" si="46"/>
        <v>0</v>
      </c>
    </row>
    <row r="102" spans="6:17" ht="12.75">
      <c r="F102" s="71">
        <f t="shared" si="42"/>
        <v>0</v>
      </c>
      <c r="G102" s="43">
        <f t="shared" si="47"/>
      </c>
      <c r="H102" s="43">
        <f t="shared" si="48"/>
      </c>
      <c r="I102" s="174">
        <f t="shared" si="43"/>
        <v>0</v>
      </c>
      <c r="J102" s="174"/>
      <c r="K102" s="175">
        <f t="shared" si="44"/>
      </c>
      <c r="L102" s="175"/>
      <c r="M102" s="70"/>
      <c r="N102" s="176">
        <f t="shared" si="49"/>
        <v>0</v>
      </c>
      <c r="O102" s="176"/>
      <c r="P102" s="161">
        <f t="shared" si="45"/>
        <v>0</v>
      </c>
      <c r="Q102" s="162">
        <f t="shared" si="46"/>
        <v>0</v>
      </c>
    </row>
    <row r="103" spans="6:17" ht="12.75">
      <c r="F103" s="71">
        <f t="shared" si="42"/>
        <v>0</v>
      </c>
      <c r="G103" s="43">
        <f t="shared" si="47"/>
      </c>
      <c r="H103" s="43">
        <f t="shared" si="48"/>
      </c>
      <c r="I103" s="174">
        <f t="shared" si="43"/>
        <v>0</v>
      </c>
      <c r="J103" s="174"/>
      <c r="K103" s="175">
        <f t="shared" si="44"/>
      </c>
      <c r="L103" s="175"/>
      <c r="M103" s="70"/>
      <c r="N103" s="176">
        <f t="shared" si="49"/>
        <v>0</v>
      </c>
      <c r="O103" s="176"/>
      <c r="P103" s="161">
        <f t="shared" si="45"/>
        <v>0</v>
      </c>
      <c r="Q103" s="162">
        <f t="shared" si="46"/>
        <v>0</v>
      </c>
    </row>
    <row r="104" spans="6:17" ht="12.75">
      <c r="F104" s="71">
        <f t="shared" si="42"/>
        <v>0</v>
      </c>
      <c r="G104" s="43">
        <f t="shared" si="47"/>
      </c>
      <c r="H104" s="43">
        <f t="shared" si="48"/>
      </c>
      <c r="I104" s="174">
        <f t="shared" si="43"/>
        <v>0</v>
      </c>
      <c r="J104" s="174"/>
      <c r="K104" s="175">
        <f t="shared" si="44"/>
      </c>
      <c r="L104" s="175"/>
      <c r="M104" s="70"/>
      <c r="N104" s="176">
        <f t="shared" si="49"/>
        <v>0</v>
      </c>
      <c r="O104" s="176"/>
      <c r="P104" s="161">
        <f t="shared" si="45"/>
        <v>0</v>
      </c>
      <c r="Q104" s="162">
        <f t="shared" si="46"/>
        <v>0</v>
      </c>
    </row>
    <row r="105" spans="6:17" ht="12.75">
      <c r="F105" s="71">
        <f t="shared" si="42"/>
        <v>0</v>
      </c>
      <c r="G105" s="43">
        <f t="shared" si="47"/>
      </c>
      <c r="H105" s="43">
        <f t="shared" si="48"/>
      </c>
      <c r="I105" s="174">
        <f t="shared" si="43"/>
        <v>0</v>
      </c>
      <c r="J105" s="174"/>
      <c r="K105" s="175">
        <f t="shared" si="44"/>
      </c>
      <c r="L105" s="175"/>
      <c r="M105" s="70"/>
      <c r="N105" s="176">
        <f t="shared" si="49"/>
        <v>0</v>
      </c>
      <c r="O105" s="176"/>
      <c r="P105" s="161">
        <f t="shared" si="45"/>
        <v>0</v>
      </c>
      <c r="Q105" s="162">
        <f t="shared" si="46"/>
        <v>0</v>
      </c>
    </row>
    <row r="106" spans="6:17" ht="12.75">
      <c r="F106" s="71">
        <f t="shared" si="42"/>
        <v>0</v>
      </c>
      <c r="G106" s="43">
        <f t="shared" si="47"/>
      </c>
      <c r="H106" s="43">
        <f t="shared" si="48"/>
      </c>
      <c r="I106" s="174">
        <f t="shared" si="43"/>
        <v>0</v>
      </c>
      <c r="J106" s="174"/>
      <c r="K106" s="175">
        <f t="shared" si="44"/>
      </c>
      <c r="L106" s="175"/>
      <c r="M106" s="70"/>
      <c r="N106" s="176">
        <f t="shared" si="49"/>
        <v>0</v>
      </c>
      <c r="O106" s="176"/>
      <c r="P106" s="161">
        <f t="shared" si="45"/>
        <v>0</v>
      </c>
      <c r="Q106" s="162">
        <f t="shared" si="46"/>
        <v>0</v>
      </c>
    </row>
    <row r="107" spans="6:17" ht="12.75">
      <c r="F107" s="71">
        <f t="shared" si="42"/>
        <v>0</v>
      </c>
      <c r="G107" s="43">
        <f t="shared" si="47"/>
      </c>
      <c r="H107" s="43">
        <f t="shared" si="48"/>
      </c>
      <c r="I107" s="174">
        <f t="shared" si="43"/>
        <v>0</v>
      </c>
      <c r="J107" s="174"/>
      <c r="K107" s="175">
        <f t="shared" si="44"/>
      </c>
      <c r="L107" s="175"/>
      <c r="M107" s="70"/>
      <c r="N107" s="176">
        <f t="shared" si="49"/>
        <v>0</v>
      </c>
      <c r="O107" s="176"/>
      <c r="P107" s="161">
        <f t="shared" si="45"/>
        <v>0</v>
      </c>
      <c r="Q107" s="162">
        <f t="shared" si="46"/>
        <v>0</v>
      </c>
    </row>
    <row r="108" spans="6:17" ht="12.75">
      <c r="F108" s="71">
        <f t="shared" si="42"/>
        <v>0</v>
      </c>
      <c r="G108" s="43">
        <f t="shared" si="47"/>
      </c>
      <c r="H108" s="43">
        <f t="shared" si="48"/>
      </c>
      <c r="I108" s="174">
        <f t="shared" si="43"/>
        <v>0</v>
      </c>
      <c r="J108" s="174"/>
      <c r="K108" s="175">
        <f t="shared" si="44"/>
      </c>
      <c r="L108" s="175"/>
      <c r="M108" s="70"/>
      <c r="N108" s="176">
        <f t="shared" si="49"/>
        <v>0</v>
      </c>
      <c r="O108" s="176"/>
      <c r="P108" s="161">
        <f t="shared" si="45"/>
        <v>0</v>
      </c>
      <c r="Q108" s="162">
        <f t="shared" si="46"/>
        <v>0</v>
      </c>
    </row>
    <row r="109" spans="6:17" ht="12.75">
      <c r="F109" s="71">
        <f t="shared" si="42"/>
        <v>0</v>
      </c>
      <c r="G109" s="43">
        <f t="shared" si="47"/>
      </c>
      <c r="H109" s="43">
        <f t="shared" si="48"/>
      </c>
      <c r="I109" s="174">
        <f t="shared" si="43"/>
        <v>0</v>
      </c>
      <c r="J109" s="174"/>
      <c r="K109" s="175">
        <f t="shared" si="44"/>
      </c>
      <c r="L109" s="175"/>
      <c r="M109" s="70"/>
      <c r="N109" s="176">
        <f t="shared" si="49"/>
        <v>0</v>
      </c>
      <c r="O109" s="176"/>
      <c r="P109" s="161">
        <f t="shared" si="45"/>
        <v>0</v>
      </c>
      <c r="Q109" s="162">
        <f t="shared" si="46"/>
        <v>0</v>
      </c>
    </row>
    <row r="110" spans="6:17" ht="12.75">
      <c r="F110" s="71">
        <f t="shared" si="42"/>
        <v>0</v>
      </c>
      <c r="G110" s="43">
        <f t="shared" si="47"/>
      </c>
      <c r="H110" s="43">
        <f t="shared" si="48"/>
      </c>
      <c r="I110" s="174">
        <f t="shared" si="43"/>
        <v>0</v>
      </c>
      <c r="J110" s="174"/>
      <c r="K110" s="175">
        <f t="shared" si="44"/>
      </c>
      <c r="L110" s="175"/>
      <c r="M110" s="70"/>
      <c r="N110" s="176">
        <f t="shared" si="49"/>
        <v>0</v>
      </c>
      <c r="O110" s="176"/>
      <c r="P110" s="161">
        <f t="shared" si="45"/>
        <v>0</v>
      </c>
      <c r="Q110" s="162">
        <f t="shared" si="46"/>
        <v>0</v>
      </c>
    </row>
    <row r="111" spans="6:17" ht="12.75">
      <c r="F111" s="71">
        <f t="shared" si="42"/>
        <v>0</v>
      </c>
      <c r="G111" s="43">
        <f t="shared" si="47"/>
      </c>
      <c r="H111" s="43">
        <f t="shared" si="48"/>
      </c>
      <c r="I111" s="174">
        <f t="shared" si="43"/>
        <v>0</v>
      </c>
      <c r="J111" s="174"/>
      <c r="K111" s="175">
        <f t="shared" si="44"/>
      </c>
      <c r="L111" s="175"/>
      <c r="M111" s="70"/>
      <c r="N111" s="176">
        <f t="shared" si="49"/>
        <v>0</v>
      </c>
      <c r="O111" s="176"/>
      <c r="P111" s="161">
        <f t="shared" si="45"/>
        <v>0</v>
      </c>
      <c r="Q111" s="162">
        <f t="shared" si="46"/>
        <v>0</v>
      </c>
    </row>
    <row r="112" spans="6:17" ht="12.75">
      <c r="F112" s="71">
        <f t="shared" si="42"/>
        <v>0</v>
      </c>
      <c r="G112" s="43">
        <f t="shared" si="47"/>
      </c>
      <c r="H112" s="43">
        <f t="shared" si="48"/>
      </c>
      <c r="I112" s="174">
        <f t="shared" si="43"/>
        <v>0</v>
      </c>
      <c r="J112" s="174"/>
      <c r="K112" s="175">
        <f t="shared" si="44"/>
      </c>
      <c r="L112" s="175"/>
      <c r="M112" s="70"/>
      <c r="N112" s="176">
        <f t="shared" si="49"/>
        <v>0</v>
      </c>
      <c r="O112" s="176"/>
      <c r="P112" s="161">
        <f t="shared" si="45"/>
        <v>0</v>
      </c>
      <c r="Q112" s="162">
        <f t="shared" si="46"/>
        <v>0</v>
      </c>
    </row>
    <row r="113" spans="6:17" ht="12.75">
      <c r="F113" s="71">
        <f t="shared" si="42"/>
        <v>0</v>
      </c>
      <c r="G113" s="43">
        <f t="shared" si="47"/>
      </c>
      <c r="H113" s="43">
        <f t="shared" si="48"/>
      </c>
      <c r="I113" s="174">
        <f t="shared" si="43"/>
        <v>0</v>
      </c>
      <c r="J113" s="174"/>
      <c r="K113" s="175">
        <f t="shared" si="44"/>
      </c>
      <c r="L113" s="175"/>
      <c r="M113" s="70"/>
      <c r="N113" s="176">
        <f t="shared" si="49"/>
        <v>0</v>
      </c>
      <c r="O113" s="176"/>
      <c r="P113" s="161">
        <f t="shared" si="45"/>
        <v>0</v>
      </c>
      <c r="Q113" s="162">
        <f t="shared" si="46"/>
        <v>0</v>
      </c>
    </row>
    <row r="114" spans="6:17" ht="12.75">
      <c r="F114" s="71">
        <f t="shared" si="42"/>
        <v>0</v>
      </c>
      <c r="G114" s="43">
        <f t="shared" si="47"/>
      </c>
      <c r="H114" s="43">
        <f t="shared" si="48"/>
      </c>
      <c r="I114" s="174">
        <f t="shared" si="43"/>
        <v>0</v>
      </c>
      <c r="J114" s="174"/>
      <c r="K114" s="175">
        <f t="shared" si="44"/>
      </c>
      <c r="L114" s="175"/>
      <c r="M114" s="70"/>
      <c r="N114" s="176">
        <f t="shared" si="49"/>
        <v>0</v>
      </c>
      <c r="O114" s="176"/>
      <c r="P114" s="161">
        <f t="shared" si="45"/>
        <v>0</v>
      </c>
      <c r="Q114" s="162">
        <f t="shared" si="46"/>
        <v>0</v>
      </c>
    </row>
    <row r="115" spans="6:17" ht="12.75">
      <c r="F115" s="71">
        <f t="shared" si="42"/>
        <v>0</v>
      </c>
      <c r="G115" s="43">
        <f t="shared" si="47"/>
      </c>
      <c r="H115" s="43">
        <f t="shared" si="48"/>
      </c>
      <c r="I115" s="174">
        <f t="shared" si="43"/>
        <v>0</v>
      </c>
      <c r="J115" s="174"/>
      <c r="K115" s="175">
        <f t="shared" si="44"/>
      </c>
      <c r="L115" s="175"/>
      <c r="M115" s="70"/>
      <c r="N115" s="176">
        <f t="shared" si="49"/>
        <v>0</v>
      </c>
      <c r="O115" s="176"/>
      <c r="P115" s="161">
        <f t="shared" si="45"/>
        <v>0</v>
      </c>
      <c r="Q115" s="162">
        <f t="shared" si="46"/>
        <v>0</v>
      </c>
    </row>
    <row r="116" spans="6:17" ht="12.75">
      <c r="F116" s="71">
        <f t="shared" si="42"/>
        <v>0</v>
      </c>
      <c r="G116" s="43">
        <f t="shared" si="47"/>
      </c>
      <c r="H116" s="43">
        <f t="shared" si="48"/>
      </c>
      <c r="I116" s="174">
        <f t="shared" si="43"/>
        <v>0</v>
      </c>
      <c r="J116" s="174"/>
      <c r="K116" s="175">
        <f t="shared" si="44"/>
      </c>
      <c r="L116" s="175"/>
      <c r="M116" s="70"/>
      <c r="N116" s="176">
        <f t="shared" si="49"/>
        <v>0</v>
      </c>
      <c r="O116" s="176"/>
      <c r="P116" s="161">
        <f t="shared" si="45"/>
        <v>0</v>
      </c>
      <c r="Q116" s="162">
        <f t="shared" si="46"/>
        <v>0</v>
      </c>
    </row>
  </sheetData>
  <sheetProtection/>
  <mergeCells count="986">
    <mergeCell ref="P116:Q116"/>
    <mergeCell ref="P112:Q112"/>
    <mergeCell ref="P113:Q113"/>
    <mergeCell ref="P114:Q114"/>
    <mergeCell ref="P115:Q115"/>
    <mergeCell ref="P106:Q106"/>
    <mergeCell ref="P107:Q107"/>
    <mergeCell ref="P108:Q108"/>
    <mergeCell ref="P109:Q109"/>
    <mergeCell ref="P96:Q96"/>
    <mergeCell ref="P97:Q97"/>
    <mergeCell ref="P110:Q110"/>
    <mergeCell ref="P111:Q111"/>
    <mergeCell ref="P100:Q100"/>
    <mergeCell ref="P101:Q101"/>
    <mergeCell ref="P102:Q102"/>
    <mergeCell ref="P103:Q103"/>
    <mergeCell ref="P104:Q104"/>
    <mergeCell ref="P105:Q105"/>
    <mergeCell ref="P98:Q98"/>
    <mergeCell ref="P99:Q99"/>
    <mergeCell ref="P88:Q88"/>
    <mergeCell ref="P89:Q89"/>
    <mergeCell ref="P90:Q90"/>
    <mergeCell ref="P91:Q91"/>
    <mergeCell ref="P92:Q92"/>
    <mergeCell ref="P93:Q93"/>
    <mergeCell ref="P94:Q94"/>
    <mergeCell ref="P95:Q95"/>
    <mergeCell ref="P82:Q82"/>
    <mergeCell ref="P83:Q83"/>
    <mergeCell ref="P84:Q84"/>
    <mergeCell ref="P85:Q85"/>
    <mergeCell ref="P72:Q72"/>
    <mergeCell ref="P73:Q73"/>
    <mergeCell ref="P74:Q74"/>
    <mergeCell ref="P75:Q75"/>
    <mergeCell ref="AE19:AF19"/>
    <mergeCell ref="AE21:AF21"/>
    <mergeCell ref="P86:Q86"/>
    <mergeCell ref="P87:Q87"/>
    <mergeCell ref="P76:Q76"/>
    <mergeCell ref="P77:Q77"/>
    <mergeCell ref="P78:Q78"/>
    <mergeCell ref="P79:Q79"/>
    <mergeCell ref="P80:Q80"/>
    <mergeCell ref="P81:Q81"/>
    <mergeCell ref="AG25:AH25"/>
    <mergeCell ref="AG26:AH26"/>
    <mergeCell ref="W20:X20"/>
    <mergeCell ref="W21:X21"/>
    <mergeCell ref="AG20:AH20"/>
    <mergeCell ref="AE20:AF20"/>
    <mergeCell ref="AG28:AH28"/>
    <mergeCell ref="AG29:AH29"/>
    <mergeCell ref="P64:Q64"/>
    <mergeCell ref="P65:Q65"/>
    <mergeCell ref="P66:Q66"/>
    <mergeCell ref="P67:Q67"/>
    <mergeCell ref="Y20:Z20"/>
    <mergeCell ref="Y21:Z21"/>
    <mergeCell ref="Y14:Z14"/>
    <mergeCell ref="Y15:Z15"/>
    <mergeCell ref="P70:Q70"/>
    <mergeCell ref="P71:Q71"/>
    <mergeCell ref="P68:Q68"/>
    <mergeCell ref="P69:Q69"/>
    <mergeCell ref="W19:X19"/>
    <mergeCell ref="W6:X6"/>
    <mergeCell ref="W7:X7"/>
    <mergeCell ref="W8:X8"/>
    <mergeCell ref="W9:X9"/>
    <mergeCell ref="AG27:AH27"/>
    <mergeCell ref="Y6:Z6"/>
    <mergeCell ref="Y7:Z7"/>
    <mergeCell ref="Y8:Z8"/>
    <mergeCell ref="Y9:Z9"/>
    <mergeCell ref="Y13:Z13"/>
    <mergeCell ref="U9:V9"/>
    <mergeCell ref="S11:T11"/>
    <mergeCell ref="Y19:Z19"/>
    <mergeCell ref="Y10:Z10"/>
    <mergeCell ref="Y11:Z11"/>
    <mergeCell ref="Y18:Z18"/>
    <mergeCell ref="Y16:Z16"/>
    <mergeCell ref="Y17:Z17"/>
    <mergeCell ref="Y12:Z12"/>
    <mergeCell ref="W10:X10"/>
    <mergeCell ref="Q10:R10"/>
    <mergeCell ref="Q11:R11"/>
    <mergeCell ref="W13:X13"/>
    <mergeCell ref="S6:T6"/>
    <mergeCell ref="S7:T7"/>
    <mergeCell ref="S8:T8"/>
    <mergeCell ref="S9:T9"/>
    <mergeCell ref="U6:V6"/>
    <mergeCell ref="U7:V7"/>
    <mergeCell ref="U8:V8"/>
    <mergeCell ref="I25:J25"/>
    <mergeCell ref="I26:J26"/>
    <mergeCell ref="I27:J27"/>
    <mergeCell ref="I28:J28"/>
    <mergeCell ref="I29:J29"/>
    <mergeCell ref="S12:T12"/>
    <mergeCell ref="S13:T13"/>
    <mergeCell ref="K30:L30"/>
    <mergeCell ref="K31:L31"/>
    <mergeCell ref="K91:L91"/>
    <mergeCell ref="K47:L47"/>
    <mergeCell ref="K56:L56"/>
    <mergeCell ref="K62:L62"/>
    <mergeCell ref="K57:L57"/>
    <mergeCell ref="I95:J95"/>
    <mergeCell ref="I96:J96"/>
    <mergeCell ref="K65:L65"/>
    <mergeCell ref="K95:L95"/>
    <mergeCell ref="K84:L84"/>
    <mergeCell ref="K85:L85"/>
    <mergeCell ref="I94:J94"/>
    <mergeCell ref="I92:J92"/>
    <mergeCell ref="K92:L92"/>
    <mergeCell ref="I91:J91"/>
    <mergeCell ref="K96:L96"/>
    <mergeCell ref="N92:O92"/>
    <mergeCell ref="N93:O93"/>
    <mergeCell ref="N94:O94"/>
    <mergeCell ref="N95:O95"/>
    <mergeCell ref="N96:O96"/>
    <mergeCell ref="K94:L94"/>
    <mergeCell ref="N88:O88"/>
    <mergeCell ref="N99:O99"/>
    <mergeCell ref="N67:O67"/>
    <mergeCell ref="N68:O68"/>
    <mergeCell ref="N69:O69"/>
    <mergeCell ref="N70:O70"/>
    <mergeCell ref="N71:O71"/>
    <mergeCell ref="N89:O89"/>
    <mergeCell ref="N90:O90"/>
    <mergeCell ref="N91:O91"/>
    <mergeCell ref="I93:J93"/>
    <mergeCell ref="K93:L93"/>
    <mergeCell ref="I89:J89"/>
    <mergeCell ref="K89:L89"/>
    <mergeCell ref="I90:J90"/>
    <mergeCell ref="K90:L90"/>
    <mergeCell ref="I87:J87"/>
    <mergeCell ref="K87:L87"/>
    <mergeCell ref="I88:J88"/>
    <mergeCell ref="K88:L88"/>
    <mergeCell ref="I83:J83"/>
    <mergeCell ref="K83:L83"/>
    <mergeCell ref="I86:J86"/>
    <mergeCell ref="K86:L86"/>
    <mergeCell ref="I84:J84"/>
    <mergeCell ref="I85:J85"/>
    <mergeCell ref="I81:J81"/>
    <mergeCell ref="K81:L81"/>
    <mergeCell ref="I82:J82"/>
    <mergeCell ref="K82:L82"/>
    <mergeCell ref="I79:J79"/>
    <mergeCell ref="K79:L79"/>
    <mergeCell ref="I80:J80"/>
    <mergeCell ref="K80:L80"/>
    <mergeCell ref="I77:J77"/>
    <mergeCell ref="K77:L77"/>
    <mergeCell ref="I78:J78"/>
    <mergeCell ref="K78:L78"/>
    <mergeCell ref="I75:J75"/>
    <mergeCell ref="K75:L75"/>
    <mergeCell ref="I76:J76"/>
    <mergeCell ref="K76:L76"/>
    <mergeCell ref="I73:J73"/>
    <mergeCell ref="K73:L73"/>
    <mergeCell ref="I74:J74"/>
    <mergeCell ref="K74:L74"/>
    <mergeCell ref="I71:J71"/>
    <mergeCell ref="K71:L71"/>
    <mergeCell ref="I72:J72"/>
    <mergeCell ref="K72:L72"/>
    <mergeCell ref="I69:J69"/>
    <mergeCell ref="K69:L69"/>
    <mergeCell ref="I70:J70"/>
    <mergeCell ref="K70:L70"/>
    <mergeCell ref="I67:J67"/>
    <mergeCell ref="K67:L67"/>
    <mergeCell ref="I68:J68"/>
    <mergeCell ref="K68:L68"/>
    <mergeCell ref="M8:N8"/>
    <mergeCell ref="M12:N12"/>
    <mergeCell ref="K64:L64"/>
    <mergeCell ref="K8:L8"/>
    <mergeCell ref="K9:L9"/>
    <mergeCell ref="K16:L16"/>
    <mergeCell ref="K15:L15"/>
    <mergeCell ref="K11:L11"/>
    <mergeCell ref="K12:L12"/>
    <mergeCell ref="K13:L13"/>
    <mergeCell ref="M11:N11"/>
    <mergeCell ref="M10:N10"/>
    <mergeCell ref="M9:N9"/>
    <mergeCell ref="I66:J66"/>
    <mergeCell ref="K66:L66"/>
    <mergeCell ref="I19:J19"/>
    <mergeCell ref="I30:J30"/>
    <mergeCell ref="I65:J65"/>
    <mergeCell ref="I64:J64"/>
    <mergeCell ref="K14:L14"/>
    <mergeCell ref="I6:J6"/>
    <mergeCell ref="M6:N6"/>
    <mergeCell ref="K6:L6"/>
    <mergeCell ref="K7:L7"/>
    <mergeCell ref="I7:J7"/>
    <mergeCell ref="M7:N7"/>
    <mergeCell ref="I8:J8"/>
    <mergeCell ref="I9:J9"/>
    <mergeCell ref="I17:J17"/>
    <mergeCell ref="I11:J11"/>
    <mergeCell ref="I12:J12"/>
    <mergeCell ref="I13:J13"/>
    <mergeCell ref="I10:J10"/>
    <mergeCell ref="I14:J14"/>
    <mergeCell ref="M14:N14"/>
    <mergeCell ref="M21:N21"/>
    <mergeCell ref="M15:N15"/>
    <mergeCell ref="M16:N16"/>
    <mergeCell ref="M17:N17"/>
    <mergeCell ref="M18:N18"/>
    <mergeCell ref="M19:N19"/>
    <mergeCell ref="M20:N20"/>
    <mergeCell ref="M30:N30"/>
    <mergeCell ref="M31:N31"/>
    <mergeCell ref="Q21:R21"/>
    <mergeCell ref="M28:N28"/>
    <mergeCell ref="O25:P25"/>
    <mergeCell ref="Q25:R25"/>
    <mergeCell ref="O29:P29"/>
    <mergeCell ref="O24:P24"/>
    <mergeCell ref="O28:P28"/>
    <mergeCell ref="Q28:R28"/>
    <mergeCell ref="AA16:AB16"/>
    <mergeCell ref="M29:N29"/>
    <mergeCell ref="K17:L17"/>
    <mergeCell ref="K18:L18"/>
    <mergeCell ref="Q18:R18"/>
    <mergeCell ref="Q19:R19"/>
    <mergeCell ref="O20:P20"/>
    <mergeCell ref="S19:T19"/>
    <mergeCell ref="S21:T21"/>
    <mergeCell ref="U19:V19"/>
    <mergeCell ref="AC9:AD9"/>
    <mergeCell ref="AC18:AD18"/>
    <mergeCell ref="AE18:AF18"/>
    <mergeCell ref="AC15:AD15"/>
    <mergeCell ref="AC16:AD16"/>
    <mergeCell ref="AC17:AD17"/>
    <mergeCell ref="AE15:AF15"/>
    <mergeCell ref="AE16:AF16"/>
    <mergeCell ref="AE17:AF17"/>
    <mergeCell ref="AE9:AF9"/>
    <mergeCell ref="AC14:AD14"/>
    <mergeCell ref="AA14:AB14"/>
    <mergeCell ref="AA13:AB13"/>
    <mergeCell ref="AE10:AF10"/>
    <mergeCell ref="AE12:AF12"/>
    <mergeCell ref="AE13:AF13"/>
    <mergeCell ref="AE14:AF14"/>
    <mergeCell ref="AE11:AF11"/>
    <mergeCell ref="U13:V13"/>
    <mergeCell ref="AC10:AD10"/>
    <mergeCell ref="AC11:AD11"/>
    <mergeCell ref="AA10:AB10"/>
    <mergeCell ref="AA11:AB11"/>
    <mergeCell ref="AC12:AD12"/>
    <mergeCell ref="AC13:AD13"/>
    <mergeCell ref="W11:X11"/>
    <mergeCell ref="W12:X12"/>
    <mergeCell ref="O12:P12"/>
    <mergeCell ref="S14:T14"/>
    <mergeCell ref="Q13:R13"/>
    <mergeCell ref="Q14:R14"/>
    <mergeCell ref="O15:P15"/>
    <mergeCell ref="O14:P14"/>
    <mergeCell ref="Q15:R15"/>
    <mergeCell ref="W17:X17"/>
    <mergeCell ref="U14:V14"/>
    <mergeCell ref="U15:V15"/>
    <mergeCell ref="U16:V16"/>
    <mergeCell ref="W14:X14"/>
    <mergeCell ref="S4:T4"/>
    <mergeCell ref="W4:X4"/>
    <mergeCell ref="U4:V4"/>
    <mergeCell ref="Y4:Z4"/>
    <mergeCell ref="AA4:AB4"/>
    <mergeCell ref="S17:T17"/>
    <mergeCell ref="W15:X15"/>
    <mergeCell ref="S15:T15"/>
    <mergeCell ref="W16:X16"/>
    <mergeCell ref="S16:T16"/>
    <mergeCell ref="O10:P10"/>
    <mergeCell ref="Q5:R5"/>
    <mergeCell ref="O6:P6"/>
    <mergeCell ref="O11:P11"/>
    <mergeCell ref="O7:P7"/>
    <mergeCell ref="Q6:R6"/>
    <mergeCell ref="Q7:R7"/>
    <mergeCell ref="Q8:R8"/>
    <mergeCell ref="Q9:R9"/>
    <mergeCell ref="O8:P8"/>
    <mergeCell ref="AA8:AB8"/>
    <mergeCell ref="AA12:AB12"/>
    <mergeCell ref="Q12:R12"/>
    <mergeCell ref="Q4:R4"/>
    <mergeCell ref="U5:V5"/>
    <mergeCell ref="W5:X5"/>
    <mergeCell ref="Y5:Z5"/>
    <mergeCell ref="AA9:AB9"/>
    <mergeCell ref="AA6:AB6"/>
    <mergeCell ref="S10:T10"/>
    <mergeCell ref="O9:P9"/>
    <mergeCell ref="AA2:AC2"/>
    <mergeCell ref="AA3:AO3"/>
    <mergeCell ref="AI4:AI5"/>
    <mergeCell ref="AJ4:AJ5"/>
    <mergeCell ref="AL4:AL5"/>
    <mergeCell ref="AE5:AF5"/>
    <mergeCell ref="AA5:AB5"/>
    <mergeCell ref="AM4:AO5"/>
    <mergeCell ref="AK4:AK5"/>
    <mergeCell ref="AD2:AO2"/>
    <mergeCell ref="AG10:AH10"/>
    <mergeCell ref="AG9:AH9"/>
    <mergeCell ref="AC7:AD7"/>
    <mergeCell ref="AC8:AD8"/>
    <mergeCell ref="AE7:AF7"/>
    <mergeCell ref="AE8:AF8"/>
    <mergeCell ref="AG6:AH6"/>
    <mergeCell ref="AG8:AH8"/>
    <mergeCell ref="AE4:AF4"/>
    <mergeCell ref="AC5:AD5"/>
    <mergeCell ref="AG7:AH7"/>
    <mergeCell ref="AG4:AH4"/>
    <mergeCell ref="AG5:AH5"/>
    <mergeCell ref="AE6:AF6"/>
    <mergeCell ref="AC6:AD6"/>
    <mergeCell ref="AC4:AD4"/>
    <mergeCell ref="AA7:AB7"/>
    <mergeCell ref="AG18:AH18"/>
    <mergeCell ref="AG11:AH11"/>
    <mergeCell ref="AG19:AH19"/>
    <mergeCell ref="AG17:AH17"/>
    <mergeCell ref="AG15:AH15"/>
    <mergeCell ref="AG16:AH16"/>
    <mergeCell ref="AG13:AH13"/>
    <mergeCell ref="AG14:AH14"/>
    <mergeCell ref="AG12:AH12"/>
    <mergeCell ref="AC19:AD19"/>
    <mergeCell ref="AC20:AD20"/>
    <mergeCell ref="AC21:AD21"/>
    <mergeCell ref="I24:J24"/>
    <mergeCell ref="K24:L24"/>
    <mergeCell ref="K21:L21"/>
    <mergeCell ref="U20:V20"/>
    <mergeCell ref="Q22:R22"/>
    <mergeCell ref="S22:T22"/>
    <mergeCell ref="K19:L19"/>
    <mergeCell ref="K29:L29"/>
    <mergeCell ref="AA27:AB27"/>
    <mergeCell ref="M25:N25"/>
    <mergeCell ref="M27:N27"/>
    <mergeCell ref="K28:L28"/>
    <mergeCell ref="K27:L27"/>
    <mergeCell ref="K26:L26"/>
    <mergeCell ref="S26:T26"/>
    <mergeCell ref="AA25:AB25"/>
    <mergeCell ref="Y25:Z25"/>
    <mergeCell ref="M26:N26"/>
    <mergeCell ref="M24:N24"/>
    <mergeCell ref="K25:L25"/>
    <mergeCell ref="O26:P26"/>
    <mergeCell ref="Q26:R26"/>
    <mergeCell ref="U18:V18"/>
    <mergeCell ref="O21:P21"/>
    <mergeCell ref="S20:T20"/>
    <mergeCell ref="S18:T18"/>
    <mergeCell ref="U21:V21"/>
    <mergeCell ref="S25:T25"/>
    <mergeCell ref="W25:X25"/>
    <mergeCell ref="S24:T24"/>
    <mergeCell ref="U24:V24"/>
    <mergeCell ref="U25:V25"/>
    <mergeCell ref="Q24:R24"/>
    <mergeCell ref="O5:P5"/>
    <mergeCell ref="I3:K3"/>
    <mergeCell ref="L3:N3"/>
    <mergeCell ref="I5:J5"/>
    <mergeCell ref="K5:L5"/>
    <mergeCell ref="M5:N5"/>
    <mergeCell ref="M4:N4"/>
    <mergeCell ref="O3:T3"/>
    <mergeCell ref="S5:T5"/>
    <mergeCell ref="O4:P4"/>
    <mergeCell ref="E2:F2"/>
    <mergeCell ref="E3:F3"/>
    <mergeCell ref="I2:K2"/>
    <mergeCell ref="I4:J4"/>
    <mergeCell ref="K4:L4"/>
    <mergeCell ref="G2:H2"/>
    <mergeCell ref="G3:H3"/>
    <mergeCell ref="L2:Z2"/>
    <mergeCell ref="U3:W3"/>
    <mergeCell ref="X3:Z3"/>
    <mergeCell ref="K10:L10"/>
    <mergeCell ref="O18:P18"/>
    <mergeCell ref="I20:J20"/>
    <mergeCell ref="I15:J15"/>
    <mergeCell ref="I16:J16"/>
    <mergeCell ref="I18:J18"/>
    <mergeCell ref="M13:N13"/>
    <mergeCell ref="O17:P17"/>
    <mergeCell ref="O16:P16"/>
    <mergeCell ref="O13:P13"/>
    <mergeCell ref="U11:V11"/>
    <mergeCell ref="U10:V10"/>
    <mergeCell ref="U12:V12"/>
    <mergeCell ref="AA22:AB22"/>
    <mergeCell ref="U22:V22"/>
    <mergeCell ref="AA20:AB20"/>
    <mergeCell ref="W18:X18"/>
    <mergeCell ref="AA21:AB21"/>
    <mergeCell ref="AA19:AB19"/>
    <mergeCell ref="AA18:AB18"/>
    <mergeCell ref="AA17:AB17"/>
    <mergeCell ref="AA15:AB15"/>
    <mergeCell ref="O19:P19"/>
    <mergeCell ref="K22:L22"/>
    <mergeCell ref="M22:N22"/>
    <mergeCell ref="Q20:R20"/>
    <mergeCell ref="O22:P22"/>
    <mergeCell ref="Q17:R17"/>
    <mergeCell ref="Q16:R16"/>
    <mergeCell ref="U17:V17"/>
    <mergeCell ref="I23:J23"/>
    <mergeCell ref="K23:L23"/>
    <mergeCell ref="M23:N23"/>
    <mergeCell ref="O23:P23"/>
    <mergeCell ref="I22:J22"/>
    <mergeCell ref="K20:L20"/>
    <mergeCell ref="I21:J21"/>
    <mergeCell ref="AE25:AF25"/>
    <mergeCell ref="AC22:AD22"/>
    <mergeCell ref="Q23:R23"/>
    <mergeCell ref="S23:T23"/>
    <mergeCell ref="U23:V23"/>
    <mergeCell ref="W23:X23"/>
    <mergeCell ref="Y23:Z23"/>
    <mergeCell ref="AA23:AB23"/>
    <mergeCell ref="W22:X22"/>
    <mergeCell ref="Y22:Z22"/>
    <mergeCell ref="AG23:AH23"/>
    <mergeCell ref="W24:X24"/>
    <mergeCell ref="Y24:Z24"/>
    <mergeCell ref="AC24:AD24"/>
    <mergeCell ref="AE24:AF24"/>
    <mergeCell ref="AA24:AB24"/>
    <mergeCell ref="AG24:AH24"/>
    <mergeCell ref="AC26:AD26"/>
    <mergeCell ref="AE26:AF26"/>
    <mergeCell ref="AE29:AF29"/>
    <mergeCell ref="Y29:Z29"/>
    <mergeCell ref="AC29:AD29"/>
    <mergeCell ref="AA26:AB26"/>
    <mergeCell ref="AC28:AD28"/>
    <mergeCell ref="AA28:AB28"/>
    <mergeCell ref="Y28:Z28"/>
    <mergeCell ref="AA29:AB29"/>
    <mergeCell ref="Y27:Z27"/>
    <mergeCell ref="S27:T27"/>
    <mergeCell ref="U27:V27"/>
    <mergeCell ref="U26:V26"/>
    <mergeCell ref="W26:X26"/>
    <mergeCell ref="Y26:Z26"/>
    <mergeCell ref="U29:V29"/>
    <mergeCell ref="W29:X29"/>
    <mergeCell ref="S28:T28"/>
    <mergeCell ref="U28:V28"/>
    <mergeCell ref="W28:X28"/>
    <mergeCell ref="O27:P27"/>
    <mergeCell ref="Q27:R27"/>
    <mergeCell ref="W27:X27"/>
    <mergeCell ref="Q29:R29"/>
    <mergeCell ref="S29:T29"/>
    <mergeCell ref="E33:F33"/>
    <mergeCell ref="G33:H33"/>
    <mergeCell ref="I33:K33"/>
    <mergeCell ref="L33:Z33"/>
    <mergeCell ref="Q30:R30"/>
    <mergeCell ref="S30:T30"/>
    <mergeCell ref="U30:V30"/>
    <mergeCell ref="W30:X30"/>
    <mergeCell ref="O30:P30"/>
    <mergeCell ref="AE30:AF30"/>
    <mergeCell ref="U34:W34"/>
    <mergeCell ref="X34:Z34"/>
    <mergeCell ref="O34:T34"/>
    <mergeCell ref="W31:X31"/>
    <mergeCell ref="Y30:Z30"/>
    <mergeCell ref="AC30:AD30"/>
    <mergeCell ref="Y31:Z31"/>
    <mergeCell ref="O31:P31"/>
    <mergeCell ref="Q31:R31"/>
    <mergeCell ref="S31:T31"/>
    <mergeCell ref="U31:V31"/>
    <mergeCell ref="AA33:AC33"/>
    <mergeCell ref="E34:F34"/>
    <mergeCell ref="G34:H34"/>
    <mergeCell ref="I34:K34"/>
    <mergeCell ref="L34:N34"/>
    <mergeCell ref="I31:J31"/>
    <mergeCell ref="AD33:AO33"/>
    <mergeCell ref="AA35:AB35"/>
    <mergeCell ref="AC35:AD35"/>
    <mergeCell ref="AE35:AF35"/>
    <mergeCell ref="AI35:AI36"/>
    <mergeCell ref="AJ35:AJ36"/>
    <mergeCell ref="AK35:AK36"/>
    <mergeCell ref="AE36:AF36"/>
    <mergeCell ref="AL35:AL36"/>
    <mergeCell ref="AG35:AH35"/>
    <mergeCell ref="Y37:Z37"/>
    <mergeCell ref="AA37:AB37"/>
    <mergeCell ref="I35:J35"/>
    <mergeCell ref="K35:L35"/>
    <mergeCell ref="M35:N35"/>
    <mergeCell ref="O35:P35"/>
    <mergeCell ref="Y35:Z35"/>
    <mergeCell ref="S35:T35"/>
    <mergeCell ref="U35:V35"/>
    <mergeCell ref="W35:X35"/>
    <mergeCell ref="U36:V36"/>
    <mergeCell ref="Q35:R35"/>
    <mergeCell ref="AG36:AH36"/>
    <mergeCell ref="AC37:AD37"/>
    <mergeCell ref="W36:X36"/>
    <mergeCell ref="Y36:Z36"/>
    <mergeCell ref="AA36:AB36"/>
    <mergeCell ref="AC36:AD36"/>
    <mergeCell ref="AG37:AH37"/>
    <mergeCell ref="AE37:AF37"/>
    <mergeCell ref="I39:J39"/>
    <mergeCell ref="K39:L39"/>
    <mergeCell ref="M39:N39"/>
    <mergeCell ref="O39:P39"/>
    <mergeCell ref="Q36:R36"/>
    <mergeCell ref="S36:T36"/>
    <mergeCell ref="I36:J36"/>
    <mergeCell ref="K36:L36"/>
    <mergeCell ref="M36:N36"/>
    <mergeCell ref="O36:P36"/>
    <mergeCell ref="U37:V37"/>
    <mergeCell ref="W37:X37"/>
    <mergeCell ref="I38:J38"/>
    <mergeCell ref="K38:L38"/>
    <mergeCell ref="M38:N38"/>
    <mergeCell ref="O38:P38"/>
    <mergeCell ref="I37:J37"/>
    <mergeCell ref="K37:L37"/>
    <mergeCell ref="M37:N37"/>
    <mergeCell ref="O37:P37"/>
    <mergeCell ref="Q38:R38"/>
    <mergeCell ref="Q39:R39"/>
    <mergeCell ref="S39:T39"/>
    <mergeCell ref="Q37:R37"/>
    <mergeCell ref="S37:T37"/>
    <mergeCell ref="S38:T38"/>
    <mergeCell ref="AG38:AH38"/>
    <mergeCell ref="AG39:AH39"/>
    <mergeCell ref="AE39:AF39"/>
    <mergeCell ref="U38:V38"/>
    <mergeCell ref="W38:X38"/>
    <mergeCell ref="AE38:AF38"/>
    <mergeCell ref="U39:V39"/>
    <mergeCell ref="W39:X39"/>
    <mergeCell ref="I40:J40"/>
    <mergeCell ref="K40:L40"/>
    <mergeCell ref="M40:N40"/>
    <mergeCell ref="O40:P40"/>
    <mergeCell ref="Q40:R40"/>
    <mergeCell ref="S40:T40"/>
    <mergeCell ref="AA41:AB41"/>
    <mergeCell ref="AC41:AD41"/>
    <mergeCell ref="AC38:AD38"/>
    <mergeCell ref="U40:V40"/>
    <mergeCell ref="W40:X40"/>
    <mergeCell ref="AA39:AB39"/>
    <mergeCell ref="Y39:Z39"/>
    <mergeCell ref="AC39:AD39"/>
    <mergeCell ref="AA38:AB38"/>
    <mergeCell ref="Y38:Z38"/>
    <mergeCell ref="I41:J41"/>
    <mergeCell ref="K41:L41"/>
    <mergeCell ref="AE40:AF40"/>
    <mergeCell ref="AG40:AH40"/>
    <mergeCell ref="Y40:Z40"/>
    <mergeCell ref="AA40:AB40"/>
    <mergeCell ref="AC40:AD40"/>
    <mergeCell ref="AG41:AH41"/>
    <mergeCell ref="AE41:AF41"/>
    <mergeCell ref="Y41:Z41"/>
    <mergeCell ref="I42:J42"/>
    <mergeCell ref="K42:L42"/>
    <mergeCell ref="M42:N42"/>
    <mergeCell ref="O42:P42"/>
    <mergeCell ref="Q42:R42"/>
    <mergeCell ref="S42:T42"/>
    <mergeCell ref="M41:N41"/>
    <mergeCell ref="O41:P41"/>
    <mergeCell ref="Q41:R41"/>
    <mergeCell ref="S43:T43"/>
    <mergeCell ref="U41:V41"/>
    <mergeCell ref="W41:X41"/>
    <mergeCell ref="AC42:AD42"/>
    <mergeCell ref="Y43:Z43"/>
    <mergeCell ref="AA43:AB43"/>
    <mergeCell ref="AC43:AD43"/>
    <mergeCell ref="S41:T41"/>
    <mergeCell ref="I43:J43"/>
    <mergeCell ref="K43:L43"/>
    <mergeCell ref="M43:N43"/>
    <mergeCell ref="O43:P43"/>
    <mergeCell ref="Q43:R43"/>
    <mergeCell ref="U42:V42"/>
    <mergeCell ref="W42:X42"/>
    <mergeCell ref="U43:V43"/>
    <mergeCell ref="W43:X43"/>
    <mergeCell ref="AE42:AF42"/>
    <mergeCell ref="AG42:AH42"/>
    <mergeCell ref="AG43:AH43"/>
    <mergeCell ref="AE43:AF43"/>
    <mergeCell ref="Y42:Z42"/>
    <mergeCell ref="AA42:AB42"/>
    <mergeCell ref="U45:V45"/>
    <mergeCell ref="W45:X45"/>
    <mergeCell ref="AC44:AD44"/>
    <mergeCell ref="Y45:Z45"/>
    <mergeCell ref="Q44:R44"/>
    <mergeCell ref="S44:T44"/>
    <mergeCell ref="Q45:R45"/>
    <mergeCell ref="S45:T45"/>
    <mergeCell ref="I44:J44"/>
    <mergeCell ref="K44:L44"/>
    <mergeCell ref="I45:J45"/>
    <mergeCell ref="K45:L45"/>
    <mergeCell ref="M45:N45"/>
    <mergeCell ref="O45:P45"/>
    <mergeCell ref="M44:N44"/>
    <mergeCell ref="O44:P44"/>
    <mergeCell ref="AG44:AH44"/>
    <mergeCell ref="AG45:AH45"/>
    <mergeCell ref="AE45:AF45"/>
    <mergeCell ref="U44:V44"/>
    <mergeCell ref="W44:X44"/>
    <mergeCell ref="AC45:AD45"/>
    <mergeCell ref="Y44:Z44"/>
    <mergeCell ref="AA44:AB44"/>
    <mergeCell ref="AE44:AF44"/>
    <mergeCell ref="AA45:AB45"/>
    <mergeCell ref="I46:J46"/>
    <mergeCell ref="K46:L46"/>
    <mergeCell ref="M46:N46"/>
    <mergeCell ref="O46:P46"/>
    <mergeCell ref="Q46:R46"/>
    <mergeCell ref="S46:T46"/>
    <mergeCell ref="AG46:AH46"/>
    <mergeCell ref="AG47:AH47"/>
    <mergeCell ref="AE47:AF47"/>
    <mergeCell ref="U47:V47"/>
    <mergeCell ref="W47:X47"/>
    <mergeCell ref="U46:V46"/>
    <mergeCell ref="W46:X46"/>
    <mergeCell ref="AC47:AD47"/>
    <mergeCell ref="Y46:Z46"/>
    <mergeCell ref="AA46:AB46"/>
    <mergeCell ref="K48:L48"/>
    <mergeCell ref="M48:N48"/>
    <mergeCell ref="O48:P48"/>
    <mergeCell ref="Q48:R48"/>
    <mergeCell ref="S48:T48"/>
    <mergeCell ref="AE46:AF46"/>
    <mergeCell ref="AC46:AD46"/>
    <mergeCell ref="Y47:Z47"/>
    <mergeCell ref="AA47:AB47"/>
    <mergeCell ref="I47:J47"/>
    <mergeCell ref="S47:T47"/>
    <mergeCell ref="M47:N47"/>
    <mergeCell ref="O47:P47"/>
    <mergeCell ref="Q47:R47"/>
    <mergeCell ref="I49:J49"/>
    <mergeCell ref="K49:L49"/>
    <mergeCell ref="M49:N49"/>
    <mergeCell ref="O49:P49"/>
    <mergeCell ref="I48:J48"/>
    <mergeCell ref="AE48:AF48"/>
    <mergeCell ref="AG48:AH48"/>
    <mergeCell ref="AG49:AH49"/>
    <mergeCell ref="AE49:AF49"/>
    <mergeCell ref="U48:V48"/>
    <mergeCell ref="W48:X48"/>
    <mergeCell ref="AC49:AD49"/>
    <mergeCell ref="Y48:Z48"/>
    <mergeCell ref="AA48:AB48"/>
    <mergeCell ref="AC48:AD48"/>
    <mergeCell ref="Y49:Z49"/>
    <mergeCell ref="AA49:AB49"/>
    <mergeCell ref="U49:V49"/>
    <mergeCell ref="W49:X49"/>
    <mergeCell ref="S50:T50"/>
    <mergeCell ref="S49:T49"/>
    <mergeCell ref="U50:V50"/>
    <mergeCell ref="I50:J50"/>
    <mergeCell ref="K50:L50"/>
    <mergeCell ref="M50:N50"/>
    <mergeCell ref="O50:P50"/>
    <mergeCell ref="Q49:R49"/>
    <mergeCell ref="W50:X50"/>
    <mergeCell ref="Q50:R50"/>
    <mergeCell ref="M51:N51"/>
    <mergeCell ref="O51:P51"/>
    <mergeCell ref="Y50:Z50"/>
    <mergeCell ref="AA50:AB50"/>
    <mergeCell ref="Y51:Z51"/>
    <mergeCell ref="AA51:AB51"/>
    <mergeCell ref="I51:J51"/>
    <mergeCell ref="K51:L51"/>
    <mergeCell ref="AG50:AH50"/>
    <mergeCell ref="AG51:AH51"/>
    <mergeCell ref="AE51:AF51"/>
    <mergeCell ref="AC51:AD51"/>
    <mergeCell ref="AC50:AD50"/>
    <mergeCell ref="AE50:AF50"/>
    <mergeCell ref="S51:T51"/>
    <mergeCell ref="Q51:R51"/>
    <mergeCell ref="I52:J52"/>
    <mergeCell ref="K52:L52"/>
    <mergeCell ref="M52:N52"/>
    <mergeCell ref="O52:P52"/>
    <mergeCell ref="U52:V52"/>
    <mergeCell ref="W52:X52"/>
    <mergeCell ref="Q52:R52"/>
    <mergeCell ref="S52:T52"/>
    <mergeCell ref="W53:X53"/>
    <mergeCell ref="S53:T53"/>
    <mergeCell ref="U51:V51"/>
    <mergeCell ref="W51:X51"/>
    <mergeCell ref="AG52:AH52"/>
    <mergeCell ref="AG53:AH53"/>
    <mergeCell ref="AE53:AF53"/>
    <mergeCell ref="Y53:Z53"/>
    <mergeCell ref="AA53:AB53"/>
    <mergeCell ref="AA52:AB52"/>
    <mergeCell ref="AC52:AD52"/>
    <mergeCell ref="AE52:AF52"/>
    <mergeCell ref="Y52:Z52"/>
    <mergeCell ref="AC53:AD53"/>
    <mergeCell ref="U53:V53"/>
    <mergeCell ref="K55:L55"/>
    <mergeCell ref="M55:N55"/>
    <mergeCell ref="O55:P55"/>
    <mergeCell ref="M53:N53"/>
    <mergeCell ref="O53:P53"/>
    <mergeCell ref="M54:N54"/>
    <mergeCell ref="O54:P54"/>
    <mergeCell ref="Q53:R53"/>
    <mergeCell ref="Q54:R54"/>
    <mergeCell ref="S54:T54"/>
    <mergeCell ref="U55:V55"/>
    <mergeCell ref="S55:T55"/>
    <mergeCell ref="I53:J53"/>
    <mergeCell ref="K53:L53"/>
    <mergeCell ref="I54:J54"/>
    <mergeCell ref="K54:L54"/>
    <mergeCell ref="I55:J55"/>
    <mergeCell ref="Q55:R55"/>
    <mergeCell ref="AG55:AH55"/>
    <mergeCell ref="AG54:AH54"/>
    <mergeCell ref="U54:V54"/>
    <mergeCell ref="W54:X54"/>
    <mergeCell ref="AE54:AF54"/>
    <mergeCell ref="AA54:AB54"/>
    <mergeCell ref="AC54:AD54"/>
    <mergeCell ref="Y54:Z54"/>
    <mergeCell ref="Y55:Z55"/>
    <mergeCell ref="W55:X55"/>
    <mergeCell ref="AE58:AF58"/>
    <mergeCell ref="AC58:AD58"/>
    <mergeCell ref="AA58:AB58"/>
    <mergeCell ref="I56:J56"/>
    <mergeCell ref="U58:V58"/>
    <mergeCell ref="AA56:AB56"/>
    <mergeCell ref="AC56:AD56"/>
    <mergeCell ref="Q57:R57"/>
    <mergeCell ref="S57:T57"/>
    <mergeCell ref="Q56:R56"/>
    <mergeCell ref="AE55:AF55"/>
    <mergeCell ref="W56:X56"/>
    <mergeCell ref="U57:V57"/>
    <mergeCell ref="W57:X57"/>
    <mergeCell ref="AA57:AB57"/>
    <mergeCell ref="AC55:AD55"/>
    <mergeCell ref="AA55:AB55"/>
    <mergeCell ref="AC57:AD57"/>
    <mergeCell ref="AE57:AF57"/>
    <mergeCell ref="AE56:AF56"/>
    <mergeCell ref="I59:J59"/>
    <mergeCell ref="K59:L59"/>
    <mergeCell ref="M59:N59"/>
    <mergeCell ref="O59:P59"/>
    <mergeCell ref="U56:V56"/>
    <mergeCell ref="I57:J57"/>
    <mergeCell ref="Q58:R58"/>
    <mergeCell ref="I58:J58"/>
    <mergeCell ref="K58:L58"/>
    <mergeCell ref="O58:P58"/>
    <mergeCell ref="M56:N56"/>
    <mergeCell ref="O56:P56"/>
    <mergeCell ref="Y56:Z56"/>
    <mergeCell ref="W58:X58"/>
    <mergeCell ref="S58:T58"/>
    <mergeCell ref="M57:N57"/>
    <mergeCell ref="O57:P57"/>
    <mergeCell ref="Y58:Z58"/>
    <mergeCell ref="Y57:Z57"/>
    <mergeCell ref="M62:N62"/>
    <mergeCell ref="Y60:Z60"/>
    <mergeCell ref="Y59:Z59"/>
    <mergeCell ref="AA59:AB59"/>
    <mergeCell ref="AC59:AD59"/>
    <mergeCell ref="AA60:AB60"/>
    <mergeCell ref="AC60:AD60"/>
    <mergeCell ref="I60:J60"/>
    <mergeCell ref="K60:L60"/>
    <mergeCell ref="M60:N60"/>
    <mergeCell ref="O60:P60"/>
    <mergeCell ref="U60:V60"/>
    <mergeCell ref="W60:X60"/>
    <mergeCell ref="AN6:AO24"/>
    <mergeCell ref="AM6:AM24"/>
    <mergeCell ref="AC31:AD31"/>
    <mergeCell ref="AE31:AF31"/>
    <mergeCell ref="AG31:AH31"/>
    <mergeCell ref="AC23:AD23"/>
    <mergeCell ref="AE23:AF23"/>
    <mergeCell ref="AE22:AF22"/>
    <mergeCell ref="AG22:AH22"/>
    <mergeCell ref="AG21:AH21"/>
    <mergeCell ref="AM25:AM31"/>
    <mergeCell ref="AN25:AO31"/>
    <mergeCell ref="AA34:AO34"/>
    <mergeCell ref="AC27:AD27"/>
    <mergeCell ref="AE27:AF27"/>
    <mergeCell ref="AC25:AD25"/>
    <mergeCell ref="AG30:AH30"/>
    <mergeCell ref="AA31:AB31"/>
    <mergeCell ref="AA30:AB30"/>
    <mergeCell ref="AE28:AF28"/>
    <mergeCell ref="I103:J103"/>
    <mergeCell ref="AM35:AO36"/>
    <mergeCell ref="AM37:AM55"/>
    <mergeCell ref="AN37:AO55"/>
    <mergeCell ref="U59:V59"/>
    <mergeCell ref="W59:X59"/>
    <mergeCell ref="I61:J61"/>
    <mergeCell ref="K61:L61"/>
    <mergeCell ref="M61:N61"/>
    <mergeCell ref="O61:P61"/>
    <mergeCell ref="AG62:AH62"/>
    <mergeCell ref="AE59:AF59"/>
    <mergeCell ref="I107:J107"/>
    <mergeCell ref="I108:J108"/>
    <mergeCell ref="I97:J97"/>
    <mergeCell ref="I98:J98"/>
    <mergeCell ref="I99:J99"/>
    <mergeCell ref="I100:J100"/>
    <mergeCell ref="I101:J101"/>
    <mergeCell ref="I102:J102"/>
    <mergeCell ref="I104:J104"/>
    <mergeCell ref="I62:J62"/>
    <mergeCell ref="AM56:AM62"/>
    <mergeCell ref="AN56:AO62"/>
    <mergeCell ref="AG60:AH60"/>
    <mergeCell ref="AG59:AH59"/>
    <mergeCell ref="AG61:AH61"/>
    <mergeCell ref="AG57:AH57"/>
    <mergeCell ref="AG56:AH56"/>
    <mergeCell ref="AG58:AH58"/>
    <mergeCell ref="I111:J111"/>
    <mergeCell ref="I112:J112"/>
    <mergeCell ref="I105:J105"/>
    <mergeCell ref="I106:J106"/>
    <mergeCell ref="I109:J109"/>
    <mergeCell ref="I110:J110"/>
    <mergeCell ref="I115:J115"/>
    <mergeCell ref="I116:J116"/>
    <mergeCell ref="I113:J113"/>
    <mergeCell ref="I114:J114"/>
    <mergeCell ref="K101:L101"/>
    <mergeCell ref="K102:L102"/>
    <mergeCell ref="K105:L105"/>
    <mergeCell ref="K106:L106"/>
    <mergeCell ref="K103:L103"/>
    <mergeCell ref="K104:L104"/>
    <mergeCell ref="K99:L99"/>
    <mergeCell ref="Q62:R62"/>
    <mergeCell ref="AA62:AB62"/>
    <mergeCell ref="AE62:AF62"/>
    <mergeCell ref="AC62:AD62"/>
    <mergeCell ref="N98:O98"/>
    <mergeCell ref="U62:V62"/>
    <mergeCell ref="W62:X62"/>
    <mergeCell ref="N65:O65"/>
    <mergeCell ref="N66:O66"/>
    <mergeCell ref="AE61:AF61"/>
    <mergeCell ref="U61:V61"/>
    <mergeCell ref="K97:L97"/>
    <mergeCell ref="K98:L98"/>
    <mergeCell ref="N74:O74"/>
    <mergeCell ref="N75:O75"/>
    <mergeCell ref="N72:O72"/>
    <mergeCell ref="N73:O73"/>
    <mergeCell ref="N84:O84"/>
    <mergeCell ref="N85:O85"/>
    <mergeCell ref="AE60:AF60"/>
    <mergeCell ref="K100:L100"/>
    <mergeCell ref="W61:X61"/>
    <mergeCell ref="Y62:Z62"/>
    <mergeCell ref="Y61:Z61"/>
    <mergeCell ref="AA61:AB61"/>
    <mergeCell ref="AC61:AD61"/>
    <mergeCell ref="Q61:R61"/>
    <mergeCell ref="S61:T61"/>
    <mergeCell ref="N97:O97"/>
    <mergeCell ref="N106:O106"/>
    <mergeCell ref="N107:O107"/>
    <mergeCell ref="K112:L112"/>
    <mergeCell ref="K107:L107"/>
    <mergeCell ref="K108:L108"/>
    <mergeCell ref="K109:L109"/>
    <mergeCell ref="K110:L110"/>
    <mergeCell ref="N110:O110"/>
    <mergeCell ref="K111:L111"/>
    <mergeCell ref="N116:O116"/>
    <mergeCell ref="N64:O64"/>
    <mergeCell ref="K113:L113"/>
    <mergeCell ref="K114:L114"/>
    <mergeCell ref="K115:L115"/>
    <mergeCell ref="K116:L116"/>
    <mergeCell ref="N100:O100"/>
    <mergeCell ref="N101:O101"/>
    <mergeCell ref="N102:O102"/>
    <mergeCell ref="N103:O103"/>
    <mergeCell ref="N115:O115"/>
    <mergeCell ref="N108:O108"/>
    <mergeCell ref="N109:O109"/>
    <mergeCell ref="N111:O111"/>
    <mergeCell ref="N112:O112"/>
    <mergeCell ref="N113:O113"/>
    <mergeCell ref="N114:O114"/>
    <mergeCell ref="N105:O105"/>
    <mergeCell ref="Q59:R59"/>
    <mergeCell ref="S59:T59"/>
    <mergeCell ref="S56:T56"/>
    <mergeCell ref="S62:T62"/>
    <mergeCell ref="N104:O104"/>
    <mergeCell ref="O62:P62"/>
    <mergeCell ref="Q60:R60"/>
    <mergeCell ref="S60:T60"/>
    <mergeCell ref="M58:N58"/>
    <mergeCell ref="N86:O86"/>
    <mergeCell ref="N87:O87"/>
    <mergeCell ref="N80:O80"/>
    <mergeCell ref="N76:O76"/>
    <mergeCell ref="N77:O77"/>
    <mergeCell ref="N78:O78"/>
    <mergeCell ref="N79:O79"/>
    <mergeCell ref="N81:O81"/>
    <mergeCell ref="N82:O82"/>
    <mergeCell ref="N83:O83"/>
  </mergeCells>
  <dataValidations count="1">
    <dataValidation type="list" allowBlank="1" showInputMessage="1" showErrorMessage="1" errorTitle="Bib Number Error" error="Not a Bib Number allocated to an U17 Men Decathlete" sqref="F37:F62 F6:F31">
      <formula1>$CA$2:$CA$62</formula1>
    </dataValidation>
  </dataValidations>
  <printOptions horizontalCentered="1"/>
  <pageMargins left="0.15748031496062992" right="0.15748031496062992" top="0.3937007874015748" bottom="0.3937007874015748" header="0.5118110236220472" footer="0.3937007874015748"/>
  <pageSetup horizontalDpi="300" verticalDpi="300" orientation="landscape" paperSize="9" r:id="rId2"/>
  <headerFooter alignWithMargins="0">
    <oddFooter>&amp;L&amp;"Arial Narrow,Regular"&amp;8&amp;D &amp;T&amp;R&amp;"Arial Narrow,Regular"&amp;8Results by Sprints Software 07973 827735
&amp;F/&amp;A/Page &amp;P of &amp;N</oddFooter>
  </headerFooter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69"/>
  <sheetViews>
    <sheetView zoomScalePageLayoutView="0" workbookViewId="0" topLeftCell="B1">
      <selection activeCell="I9" sqref="I9"/>
    </sheetView>
  </sheetViews>
  <sheetFormatPr defaultColWidth="9.140625" defaultRowHeight="15" customHeight="1"/>
  <cols>
    <col min="1" max="1" width="3.7109375" style="2" customWidth="1"/>
    <col min="2" max="2" width="6.00390625" style="11" customWidth="1"/>
    <col min="3" max="3" width="15.421875" style="2" customWidth="1"/>
    <col min="4" max="4" width="22.8515625" style="2" customWidth="1"/>
    <col min="5" max="5" width="40.57421875" style="2" customWidth="1"/>
    <col min="6" max="16384" width="9.140625" style="2" customWidth="1"/>
  </cols>
  <sheetData>
    <row r="1" spans="1:5" ht="12.75">
      <c r="A1"/>
      <c r="B1" s="95" t="s">
        <v>334</v>
      </c>
      <c r="C1" s="96"/>
      <c r="D1" s="96"/>
      <c r="E1" s="96"/>
    </row>
    <row r="2" spans="1:5" ht="15" customHeight="1">
      <c r="A2"/>
      <c r="B2" s="97"/>
      <c r="C2" s="96"/>
      <c r="D2" s="96"/>
      <c r="E2" s="96"/>
    </row>
    <row r="3" spans="1:7" ht="15" customHeight="1">
      <c r="A3"/>
      <c r="B3" s="104">
        <v>56</v>
      </c>
      <c r="C3" s="105" t="s">
        <v>154</v>
      </c>
      <c r="D3" s="105" t="s">
        <v>155</v>
      </c>
      <c r="E3" s="105" t="s">
        <v>347</v>
      </c>
      <c r="F3" s="105" t="s">
        <v>424</v>
      </c>
      <c r="G3" s="105" t="s">
        <v>348</v>
      </c>
    </row>
    <row r="4" spans="1:7" ht="15" customHeight="1">
      <c r="A4"/>
      <c r="B4" s="104">
        <v>60</v>
      </c>
      <c r="C4" s="105" t="s">
        <v>333</v>
      </c>
      <c r="D4" s="105" t="s">
        <v>38</v>
      </c>
      <c r="E4" s="105" t="s">
        <v>349</v>
      </c>
      <c r="F4" s="105" t="s">
        <v>424</v>
      </c>
      <c r="G4" s="105" t="s">
        <v>348</v>
      </c>
    </row>
    <row r="5" spans="1:7" ht="15" customHeight="1">
      <c r="A5"/>
      <c r="B5" s="104">
        <v>76</v>
      </c>
      <c r="C5" s="105" t="s">
        <v>56</v>
      </c>
      <c r="D5" s="105" t="s">
        <v>350</v>
      </c>
      <c r="E5" s="105" t="s">
        <v>351</v>
      </c>
      <c r="F5" s="105" t="s">
        <v>352</v>
      </c>
      <c r="G5" s="105" t="s">
        <v>348</v>
      </c>
    </row>
    <row r="6" spans="1:7" ht="15" customHeight="1">
      <c r="A6"/>
      <c r="B6" s="104">
        <v>59</v>
      </c>
      <c r="C6" s="105" t="s">
        <v>217</v>
      </c>
      <c r="D6" s="105" t="s">
        <v>211</v>
      </c>
      <c r="E6" s="105" t="s">
        <v>353</v>
      </c>
      <c r="F6" s="105" t="s">
        <v>352</v>
      </c>
      <c r="G6" s="105" t="s">
        <v>348</v>
      </c>
    </row>
    <row r="7" spans="1:7" ht="15" customHeight="1">
      <c r="A7"/>
      <c r="B7" s="104">
        <v>63</v>
      </c>
      <c r="C7" s="105" t="s">
        <v>18</v>
      </c>
      <c r="D7" s="105" t="s">
        <v>354</v>
      </c>
      <c r="E7" s="105" t="s">
        <v>30</v>
      </c>
      <c r="F7" s="105" t="s">
        <v>424</v>
      </c>
      <c r="G7" s="105" t="s">
        <v>348</v>
      </c>
    </row>
    <row r="8" spans="1:7" ht="15" customHeight="1">
      <c r="A8"/>
      <c r="B8" s="104">
        <v>68</v>
      </c>
      <c r="C8" s="105" t="s">
        <v>60</v>
      </c>
      <c r="D8" s="105" t="s">
        <v>355</v>
      </c>
      <c r="E8" s="105" t="s">
        <v>356</v>
      </c>
      <c r="F8" s="105" t="s">
        <v>357</v>
      </c>
      <c r="G8" s="105" t="s">
        <v>348</v>
      </c>
    </row>
    <row r="9" spans="1:7" ht="15" customHeight="1">
      <c r="A9"/>
      <c r="B9" s="104">
        <v>69</v>
      </c>
      <c r="C9" s="105" t="s">
        <v>18</v>
      </c>
      <c r="D9" s="105" t="s">
        <v>358</v>
      </c>
      <c r="E9" s="105" t="s">
        <v>359</v>
      </c>
      <c r="F9" s="105" t="s">
        <v>352</v>
      </c>
      <c r="G9" s="105" t="s">
        <v>348</v>
      </c>
    </row>
    <row r="10" spans="1:7" ht="15" customHeight="1">
      <c r="A10"/>
      <c r="B10" s="104">
        <v>66</v>
      </c>
      <c r="C10" s="105" t="s">
        <v>103</v>
      </c>
      <c r="D10" s="105" t="s">
        <v>104</v>
      </c>
      <c r="E10" s="105" t="s">
        <v>33</v>
      </c>
      <c r="F10" s="105" t="s">
        <v>424</v>
      </c>
      <c r="G10" s="105" t="s">
        <v>348</v>
      </c>
    </row>
    <row r="11" spans="1:7" ht="15" customHeight="1">
      <c r="A11"/>
      <c r="B11" s="104">
        <v>70</v>
      </c>
      <c r="C11" s="105" t="s">
        <v>213</v>
      </c>
      <c r="D11" s="105" t="s">
        <v>360</v>
      </c>
      <c r="E11" s="105" t="s">
        <v>10</v>
      </c>
      <c r="F11" s="105" t="s">
        <v>352</v>
      </c>
      <c r="G11" s="105" t="s">
        <v>348</v>
      </c>
    </row>
    <row r="12" spans="1:7" ht="15" customHeight="1">
      <c r="A12"/>
      <c r="B12" s="104">
        <v>71</v>
      </c>
      <c r="C12" s="105" t="s">
        <v>361</v>
      </c>
      <c r="D12" s="105" t="s">
        <v>362</v>
      </c>
      <c r="E12" s="105" t="s">
        <v>363</v>
      </c>
      <c r="F12" s="105" t="s">
        <v>424</v>
      </c>
      <c r="G12" s="105" t="s">
        <v>348</v>
      </c>
    </row>
    <row r="13" spans="1:7" ht="15" customHeight="1">
      <c r="A13"/>
      <c r="B13" s="104">
        <v>65</v>
      </c>
      <c r="C13" s="105" t="s">
        <v>364</v>
      </c>
      <c r="D13" s="105" t="s">
        <v>365</v>
      </c>
      <c r="E13" s="105" t="s">
        <v>366</v>
      </c>
      <c r="F13" s="105" t="s">
        <v>424</v>
      </c>
      <c r="G13" s="105" t="s">
        <v>348</v>
      </c>
    </row>
    <row r="14" spans="1:7" ht="15" customHeight="1">
      <c r="A14"/>
      <c r="B14" s="104">
        <v>73</v>
      </c>
      <c r="C14" s="105" t="s">
        <v>20</v>
      </c>
      <c r="D14" s="105" t="s">
        <v>367</v>
      </c>
      <c r="E14" s="105" t="s">
        <v>6</v>
      </c>
      <c r="F14" s="105" t="s">
        <v>352</v>
      </c>
      <c r="G14" s="105" t="s">
        <v>348</v>
      </c>
    </row>
    <row r="15" spans="1:7" ht="15" customHeight="1">
      <c r="A15"/>
      <c r="B15" s="104">
        <v>74</v>
      </c>
      <c r="C15" s="105" t="s">
        <v>368</v>
      </c>
      <c r="D15" s="105" t="s">
        <v>369</v>
      </c>
      <c r="E15" s="105" t="s">
        <v>370</v>
      </c>
      <c r="F15" s="105" t="s">
        <v>352</v>
      </c>
      <c r="G15" s="105" t="s">
        <v>348</v>
      </c>
    </row>
    <row r="16" spans="1:7" ht="15" customHeight="1">
      <c r="A16"/>
      <c r="B16" s="104">
        <v>55</v>
      </c>
      <c r="C16" s="105" t="s">
        <v>60</v>
      </c>
      <c r="D16" s="105" t="s">
        <v>213</v>
      </c>
      <c r="E16" s="105" t="s">
        <v>222</v>
      </c>
      <c r="F16" s="105" t="s">
        <v>352</v>
      </c>
      <c r="G16" s="105" t="s">
        <v>348</v>
      </c>
    </row>
    <row r="17" spans="1:7" ht="15" customHeight="1">
      <c r="A17"/>
      <c r="B17" s="104">
        <v>58</v>
      </c>
      <c r="C17" s="105" t="s">
        <v>106</v>
      </c>
      <c r="D17" s="105" t="s">
        <v>221</v>
      </c>
      <c r="E17" s="105" t="s">
        <v>263</v>
      </c>
      <c r="F17" s="105" t="s">
        <v>352</v>
      </c>
      <c r="G17" s="105" t="s">
        <v>348</v>
      </c>
    </row>
    <row r="18" spans="1:7" ht="15" customHeight="1">
      <c r="A18"/>
      <c r="B18" s="104">
        <v>72</v>
      </c>
      <c r="C18" s="105" t="s">
        <v>56</v>
      </c>
      <c r="D18" s="105" t="s">
        <v>57</v>
      </c>
      <c r="E18" s="105" t="s">
        <v>371</v>
      </c>
      <c r="F18" s="105" t="s">
        <v>424</v>
      </c>
      <c r="G18" s="105" t="s">
        <v>348</v>
      </c>
    </row>
    <row r="19" spans="1:7" ht="15" customHeight="1">
      <c r="A19"/>
      <c r="B19" s="104">
        <v>61</v>
      </c>
      <c r="C19" s="105" t="s">
        <v>115</v>
      </c>
      <c r="D19" s="105" t="s">
        <v>169</v>
      </c>
      <c r="E19" s="105" t="s">
        <v>170</v>
      </c>
      <c r="F19" s="105" t="s">
        <v>331</v>
      </c>
      <c r="G19" s="105" t="s">
        <v>348</v>
      </c>
    </row>
    <row r="20" spans="1:7" ht="15" customHeight="1">
      <c r="A20"/>
      <c r="B20" s="104">
        <v>67</v>
      </c>
      <c r="C20" s="105" t="s">
        <v>332</v>
      </c>
      <c r="D20" s="105" t="s">
        <v>372</v>
      </c>
      <c r="E20" s="105" t="s">
        <v>373</v>
      </c>
      <c r="F20" s="105" t="s">
        <v>330</v>
      </c>
      <c r="G20" s="105" t="s">
        <v>348</v>
      </c>
    </row>
    <row r="21" spans="1:7" ht="15" customHeight="1">
      <c r="A21"/>
      <c r="B21" s="104">
        <v>75</v>
      </c>
      <c r="C21" s="105" t="s">
        <v>18</v>
      </c>
      <c r="D21" s="105" t="s">
        <v>374</v>
      </c>
      <c r="E21" s="105" t="s">
        <v>375</v>
      </c>
      <c r="F21" s="105" t="s">
        <v>352</v>
      </c>
      <c r="G21" s="105" t="s">
        <v>348</v>
      </c>
    </row>
    <row r="22" spans="1:7" ht="15" customHeight="1">
      <c r="A22"/>
      <c r="B22" s="104">
        <v>64</v>
      </c>
      <c r="C22" s="105" t="s">
        <v>376</v>
      </c>
      <c r="D22" s="105" t="s">
        <v>377</v>
      </c>
      <c r="E22" s="105" t="s">
        <v>201</v>
      </c>
      <c r="F22" s="105" t="s">
        <v>352</v>
      </c>
      <c r="G22" s="105" t="s">
        <v>348</v>
      </c>
    </row>
    <row r="23" spans="1:7" ht="15" customHeight="1">
      <c r="A23"/>
      <c r="B23" s="104">
        <v>57</v>
      </c>
      <c r="C23" s="105" t="s">
        <v>115</v>
      </c>
      <c r="D23" s="105" t="s">
        <v>116</v>
      </c>
      <c r="E23" s="105" t="s">
        <v>378</v>
      </c>
      <c r="F23" s="105" t="s">
        <v>352</v>
      </c>
      <c r="G23" s="105" t="s">
        <v>348</v>
      </c>
    </row>
    <row r="24" spans="1:7" ht="15" customHeight="1">
      <c r="A24"/>
      <c r="B24" s="104">
        <v>77</v>
      </c>
      <c r="C24" s="105" t="s">
        <v>205</v>
      </c>
      <c r="D24" s="105" t="s">
        <v>206</v>
      </c>
      <c r="E24" s="105" t="s">
        <v>379</v>
      </c>
      <c r="F24" s="105" t="s">
        <v>352</v>
      </c>
      <c r="G24" s="105" t="s">
        <v>348</v>
      </c>
    </row>
    <row r="25" spans="1:7" ht="15" customHeight="1">
      <c r="A25"/>
      <c r="B25" s="104">
        <v>62</v>
      </c>
      <c r="C25" s="105" t="s">
        <v>148</v>
      </c>
      <c r="D25" s="105" t="s">
        <v>149</v>
      </c>
      <c r="E25" s="105" t="s">
        <v>150</v>
      </c>
      <c r="F25" s="105" t="s">
        <v>424</v>
      </c>
      <c r="G25" s="105" t="s">
        <v>348</v>
      </c>
    </row>
    <row r="26" spans="1:5" ht="15" customHeight="1">
      <c r="A26"/>
      <c r="B26" s="10"/>
      <c r="C26" s="7"/>
      <c r="D26" s="7"/>
      <c r="E26" s="7"/>
    </row>
    <row r="27" spans="1:5" ht="15" customHeight="1">
      <c r="A27"/>
      <c r="B27" s="9"/>
      <c r="C27" s="6"/>
      <c r="D27" s="6"/>
      <c r="E27" s="6"/>
    </row>
    <row r="28" spans="1:5" ht="15" customHeight="1">
      <c r="A28"/>
      <c r="B28" s="9"/>
      <c r="C28" s="6"/>
      <c r="D28" s="6"/>
      <c r="E28" s="6"/>
    </row>
    <row r="29" spans="1:5" ht="15" customHeight="1">
      <c r="A29"/>
      <c r="B29" s="9"/>
      <c r="C29" s="6"/>
      <c r="D29" s="6"/>
      <c r="E29" s="6"/>
    </row>
    <row r="30" spans="1:5" ht="15" customHeight="1">
      <c r="A30"/>
      <c r="B30" s="9"/>
      <c r="C30" s="6"/>
      <c r="D30" s="6"/>
      <c r="E30" s="6"/>
    </row>
    <row r="31" spans="1:5" ht="15" customHeight="1">
      <c r="A31"/>
      <c r="B31" s="9"/>
      <c r="C31" s="6"/>
      <c r="D31" s="6"/>
      <c r="E31" s="6"/>
    </row>
    <row r="32" spans="1:5" ht="15" customHeight="1">
      <c r="A32"/>
      <c r="B32" s="9"/>
      <c r="C32" s="6"/>
      <c r="D32" s="6"/>
      <c r="E32" s="6"/>
    </row>
    <row r="33" spans="1:5" ht="15" customHeight="1">
      <c r="A33"/>
      <c r="B33" s="9"/>
      <c r="C33" s="6"/>
      <c r="D33" s="6"/>
      <c r="E33" s="6"/>
    </row>
    <row r="34" spans="1:5" ht="15" customHeight="1">
      <c r="A34"/>
      <c r="B34" s="9"/>
      <c r="C34" s="6"/>
      <c r="D34" s="6"/>
      <c r="E34" s="6"/>
    </row>
    <row r="35" spans="1:5" ht="15" customHeight="1">
      <c r="A35"/>
      <c r="B35" s="9"/>
      <c r="C35" s="6"/>
      <c r="D35" s="6"/>
      <c r="E35" s="6"/>
    </row>
    <row r="36" spans="1:5" ht="15" customHeight="1">
      <c r="A36"/>
      <c r="B36" s="9"/>
      <c r="C36" s="6"/>
      <c r="D36" s="6"/>
      <c r="E36" s="6"/>
    </row>
    <row r="37" spans="1:5" ht="15" customHeight="1">
      <c r="A37"/>
      <c r="B37" s="9"/>
      <c r="C37" s="6"/>
      <c r="D37" s="6"/>
      <c r="E37" s="6"/>
    </row>
    <row r="38" spans="1:5" ht="15" customHeight="1">
      <c r="A38"/>
      <c r="B38" s="9"/>
      <c r="C38" s="6"/>
      <c r="D38" s="6"/>
      <c r="E38" s="6"/>
    </row>
    <row r="39" spans="1:5" ht="15" customHeight="1">
      <c r="A39"/>
      <c r="B39" s="9"/>
      <c r="C39" s="6"/>
      <c r="D39" s="6"/>
      <c r="E39" s="6"/>
    </row>
    <row r="40" spans="1:5" ht="15" customHeight="1">
      <c r="A40"/>
      <c r="B40" s="9"/>
      <c r="C40" s="6"/>
      <c r="D40" s="6"/>
      <c r="E40" s="6"/>
    </row>
    <row r="41" spans="1:5" ht="15" customHeight="1">
      <c r="A41"/>
      <c r="B41" s="9"/>
      <c r="C41" s="6"/>
      <c r="D41" s="6"/>
      <c r="E41" s="6"/>
    </row>
    <row r="42" spans="1:5" ht="15" customHeight="1">
      <c r="A42"/>
      <c r="B42" s="9"/>
      <c r="C42" s="6"/>
      <c r="D42" s="6"/>
      <c r="E42" s="6"/>
    </row>
    <row r="43" spans="1:5" ht="15" customHeight="1">
      <c r="A43"/>
      <c r="B43" s="9"/>
      <c r="C43" s="6"/>
      <c r="D43" s="6"/>
      <c r="E43" s="6"/>
    </row>
    <row r="44" spans="1:5" ht="15" customHeight="1">
      <c r="A44"/>
      <c r="B44" s="10"/>
      <c r="C44" s="7"/>
      <c r="D44" s="7"/>
      <c r="E44" s="7"/>
    </row>
    <row r="45" spans="1:5" ht="15" customHeight="1">
      <c r="A45"/>
      <c r="B45" s="10"/>
      <c r="C45" s="7"/>
      <c r="D45" s="7"/>
      <c r="E45" s="7"/>
    </row>
    <row r="46" ht="15" customHeight="1">
      <c r="A46"/>
    </row>
    <row r="47" ht="15" customHeight="1">
      <c r="A47"/>
    </row>
    <row r="48" ht="15" customHeight="1">
      <c r="A48"/>
    </row>
    <row r="49" ht="15" customHeight="1">
      <c r="A49"/>
    </row>
    <row r="50" ht="15" customHeight="1">
      <c r="A50"/>
    </row>
    <row r="51" ht="15" customHeight="1">
      <c r="A51"/>
    </row>
    <row r="52" ht="15" customHeight="1">
      <c r="A52"/>
    </row>
    <row r="53" ht="15" customHeight="1">
      <c r="A53"/>
    </row>
    <row r="54" ht="15" customHeight="1">
      <c r="A54"/>
    </row>
    <row r="55" ht="15" customHeight="1">
      <c r="A55"/>
    </row>
    <row r="56" ht="15" customHeight="1">
      <c r="A56"/>
    </row>
    <row r="57" ht="15" customHeight="1">
      <c r="A57"/>
    </row>
    <row r="58" ht="15" customHeight="1">
      <c r="A58"/>
    </row>
    <row r="59" ht="15" customHeight="1">
      <c r="A59"/>
    </row>
    <row r="60" ht="15" customHeight="1">
      <c r="A60"/>
    </row>
    <row r="61" ht="15" customHeight="1">
      <c r="A61"/>
    </row>
    <row r="62" ht="15" customHeight="1">
      <c r="A62"/>
    </row>
    <row r="63" ht="15" customHeight="1">
      <c r="A63"/>
    </row>
    <row r="64" ht="15" customHeight="1">
      <c r="A64"/>
    </row>
    <row r="65" ht="15" customHeight="1">
      <c r="A65"/>
    </row>
    <row r="66" ht="15" customHeight="1">
      <c r="A66"/>
    </row>
    <row r="67" ht="15" customHeight="1">
      <c r="A67"/>
    </row>
    <row r="68" ht="15" customHeight="1">
      <c r="A68"/>
    </row>
    <row r="69" ht="15" customHeight="1">
      <c r="A69"/>
    </row>
  </sheetData>
  <sheetProtection/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56"/>
  </sheetPr>
  <dimension ref="A1:AT52"/>
  <sheetViews>
    <sheetView showZeros="0" tabSelected="1" zoomScalePageLayoutView="0" workbookViewId="0" topLeftCell="A1">
      <pane xSplit="2" topLeftCell="AC1" activePane="topRight" state="frozen"/>
      <selection pane="topLeft" activeCell="A1" sqref="A1"/>
      <selection pane="topRight" activeCell="AV13" sqref="AV13"/>
    </sheetView>
  </sheetViews>
  <sheetFormatPr defaultColWidth="9.140625" defaultRowHeight="12.75"/>
  <cols>
    <col min="1" max="1" width="3.140625" style="94" customWidth="1"/>
    <col min="2" max="2" width="14.8515625" style="83" bestFit="1" customWidth="1"/>
    <col min="3" max="3" width="12.421875" style="83" bestFit="1" customWidth="1"/>
    <col min="4" max="4" width="6.00390625" style="94" customWidth="1"/>
    <col min="5" max="5" width="4.8515625" style="83" bestFit="1" customWidth="1"/>
    <col min="6" max="6" width="4.8515625" style="83" customWidth="1"/>
    <col min="7" max="7" width="5.00390625" style="83" customWidth="1"/>
    <col min="8" max="8" width="5.28125" style="83" customWidth="1"/>
    <col min="9" max="9" width="4.140625" style="83" customWidth="1"/>
    <col min="10" max="10" width="5.421875" style="83" customWidth="1"/>
    <col min="11" max="11" width="4.7109375" style="83" customWidth="1"/>
    <col min="12" max="12" width="4.57421875" style="83" customWidth="1"/>
    <col min="13" max="13" width="5.28125" style="83" customWidth="1"/>
    <col min="14" max="14" width="4.00390625" style="83" customWidth="1"/>
    <col min="15" max="16" width="4.7109375" style="83" customWidth="1"/>
    <col min="17" max="17" width="4.00390625" style="83" customWidth="1"/>
    <col min="18" max="18" width="6.7109375" style="83" customWidth="1"/>
    <col min="19" max="19" width="4.7109375" style="83" customWidth="1"/>
    <col min="20" max="20" width="5.421875" style="83" customWidth="1"/>
    <col min="21" max="21" width="5.28125" style="83" customWidth="1"/>
    <col min="22" max="22" width="7.8515625" style="83" customWidth="1"/>
    <col min="23" max="23" width="4.8515625" style="83" customWidth="1"/>
    <col min="24" max="24" width="5.421875" style="83" customWidth="1"/>
    <col min="25" max="25" width="5.7109375" style="94" customWidth="1"/>
    <col min="26" max="26" width="5.28125" style="83" customWidth="1"/>
    <col min="27" max="27" width="4.00390625" style="83" customWidth="1"/>
    <col min="28" max="28" width="4.8515625" style="83" customWidth="1"/>
    <col min="29" max="29" width="4.00390625" style="83" customWidth="1"/>
    <col min="30" max="30" width="6.00390625" style="83" customWidth="1"/>
    <col min="31" max="31" width="4.00390625" style="83" customWidth="1"/>
    <col min="32" max="32" width="5.00390625" style="83" customWidth="1"/>
    <col min="33" max="35" width="4.00390625" style="83" customWidth="1"/>
    <col min="36" max="36" width="5.140625" style="83" customWidth="1"/>
    <col min="37" max="37" width="4.00390625" style="83" customWidth="1"/>
    <col min="38" max="38" width="6.421875" style="83" customWidth="1"/>
    <col min="39" max="39" width="4.00390625" style="83" customWidth="1"/>
    <col min="40" max="40" width="5.7109375" style="83" customWidth="1"/>
    <col min="41" max="41" width="4.00390625" style="83" customWidth="1"/>
    <col min="42" max="42" width="9.00390625" style="83" customWidth="1"/>
    <col min="43" max="43" width="4.00390625" style="83" customWidth="1"/>
    <col min="44" max="44" width="5.57421875" style="83" customWidth="1"/>
    <col min="45" max="45" width="4.00390625" style="83" customWidth="1"/>
    <col min="46" max="16384" width="9.140625" style="83" customWidth="1"/>
  </cols>
  <sheetData>
    <row r="1" spans="1:45" ht="12.75" customHeight="1">
      <c r="A1" s="81"/>
      <c r="B1" s="82"/>
      <c r="C1" s="82"/>
      <c r="D1" s="81" t="s">
        <v>329</v>
      </c>
      <c r="E1" s="113" t="s">
        <v>272</v>
      </c>
      <c r="F1" s="113"/>
      <c r="G1" s="113"/>
      <c r="H1" s="113"/>
      <c r="I1" s="113" t="s">
        <v>273</v>
      </c>
      <c r="J1" s="113"/>
      <c r="K1" s="113"/>
      <c r="L1" s="113"/>
      <c r="M1" s="113" t="s">
        <v>274</v>
      </c>
      <c r="N1" s="113"/>
      <c r="O1" s="113"/>
      <c r="P1" s="113"/>
      <c r="Q1" s="113" t="s">
        <v>275</v>
      </c>
      <c r="R1" s="113"/>
      <c r="S1" s="113"/>
      <c r="T1" s="113"/>
      <c r="U1" s="113" t="s">
        <v>276</v>
      </c>
      <c r="V1" s="113"/>
      <c r="W1" s="113"/>
      <c r="X1" s="113"/>
      <c r="Y1" s="81" t="s">
        <v>291</v>
      </c>
      <c r="Z1" s="113" t="s">
        <v>346</v>
      </c>
      <c r="AA1" s="113"/>
      <c r="AB1" s="113"/>
      <c r="AC1" s="113"/>
      <c r="AD1" s="113" t="s">
        <v>287</v>
      </c>
      <c r="AE1" s="113"/>
      <c r="AF1" s="113"/>
      <c r="AG1" s="113"/>
      <c r="AH1" s="113" t="s">
        <v>288</v>
      </c>
      <c r="AI1" s="113"/>
      <c r="AJ1" s="113"/>
      <c r="AK1" s="113"/>
      <c r="AL1" s="113" t="s">
        <v>289</v>
      </c>
      <c r="AM1" s="113"/>
      <c r="AN1" s="113"/>
      <c r="AO1" s="113"/>
      <c r="AP1" s="113" t="s">
        <v>290</v>
      </c>
      <c r="AQ1" s="113"/>
      <c r="AR1" s="113"/>
      <c r="AS1" s="113"/>
    </row>
    <row r="2" spans="1:45" ht="9.75">
      <c r="A2" s="81" t="s">
        <v>282</v>
      </c>
      <c r="B2" s="82"/>
      <c r="C2" s="82"/>
      <c r="D2" s="81"/>
      <c r="E2" s="81" t="s">
        <v>278</v>
      </c>
      <c r="F2" s="81" t="s">
        <v>279</v>
      </c>
      <c r="G2" s="81" t="s">
        <v>280</v>
      </c>
      <c r="H2" s="81" t="s">
        <v>281</v>
      </c>
      <c r="I2" s="81" t="s">
        <v>278</v>
      </c>
      <c r="J2" s="81" t="s">
        <v>279</v>
      </c>
      <c r="K2" s="81" t="s">
        <v>280</v>
      </c>
      <c r="L2" s="81" t="s">
        <v>281</v>
      </c>
      <c r="M2" s="81" t="s">
        <v>278</v>
      </c>
      <c r="N2" s="81" t="s">
        <v>279</v>
      </c>
      <c r="O2" s="81" t="s">
        <v>280</v>
      </c>
      <c r="P2" s="81" t="s">
        <v>281</v>
      </c>
      <c r="Q2" s="81" t="s">
        <v>278</v>
      </c>
      <c r="R2" s="81" t="s">
        <v>279</v>
      </c>
      <c r="S2" s="81" t="s">
        <v>280</v>
      </c>
      <c r="T2" s="81" t="s">
        <v>281</v>
      </c>
      <c r="U2" s="81" t="s">
        <v>278</v>
      </c>
      <c r="V2" s="81" t="s">
        <v>279</v>
      </c>
      <c r="W2" s="81" t="s">
        <v>280</v>
      </c>
      <c r="X2" s="81" t="s">
        <v>281</v>
      </c>
      <c r="Y2" s="81" t="s">
        <v>292</v>
      </c>
      <c r="Z2" s="81" t="s">
        <v>278</v>
      </c>
      <c r="AA2" s="81" t="s">
        <v>279</v>
      </c>
      <c r="AB2" s="81" t="s">
        <v>280</v>
      </c>
      <c r="AC2" s="81" t="s">
        <v>281</v>
      </c>
      <c r="AD2" s="81" t="s">
        <v>278</v>
      </c>
      <c r="AE2" s="81" t="s">
        <v>279</v>
      </c>
      <c r="AF2" s="81" t="s">
        <v>280</v>
      </c>
      <c r="AG2" s="81" t="s">
        <v>281</v>
      </c>
      <c r="AH2" s="81" t="s">
        <v>278</v>
      </c>
      <c r="AI2" s="81" t="s">
        <v>279</v>
      </c>
      <c r="AJ2" s="81" t="s">
        <v>280</v>
      </c>
      <c r="AK2" s="81" t="s">
        <v>281</v>
      </c>
      <c r="AL2" s="81" t="s">
        <v>278</v>
      </c>
      <c r="AM2" s="81" t="s">
        <v>279</v>
      </c>
      <c r="AN2" s="81" t="s">
        <v>280</v>
      </c>
      <c r="AO2" s="81" t="s">
        <v>281</v>
      </c>
      <c r="AP2" s="81" t="s">
        <v>278</v>
      </c>
      <c r="AQ2" s="81" t="s">
        <v>279</v>
      </c>
      <c r="AR2" s="81" t="s">
        <v>280</v>
      </c>
      <c r="AS2" s="81" t="s">
        <v>281</v>
      </c>
    </row>
    <row r="3" spans="1:45" ht="9.75">
      <c r="A3" s="81">
        <f>'Male Athletes'!B6</f>
        <v>59</v>
      </c>
      <c r="B3" s="82" t="str">
        <f aca="true" t="shared" si="0" ref="B3:B25">IF(OR(A3=0,A3="",A3=" "),"",CONCATENATE(VLOOKUP(A3,athletes,2,FALSE)," ",VLOOKUP(A3,athletes,3,FALSE)))</f>
        <v>Daniel Gardiner</v>
      </c>
      <c r="C3" s="82" t="str">
        <f aca="true" t="shared" si="1" ref="C3:C16">IF(OR(A3=0,A3="",A3=" "),"",VLOOKUP(A3,athletes,4,FALSE))</f>
        <v>Leeds City</v>
      </c>
      <c r="D3" s="82" t="str">
        <f aca="true" t="shared" si="2" ref="D3:D25">IF(OR($A3=0,$A3="",$A3=" "),"",VLOOKUP($A3,athletes,5,FALSE))</f>
        <v>Northern</v>
      </c>
      <c r="E3" s="84">
        <f aca="true" t="shared" si="3" ref="E3:E25">IF(OR($A3=0,$A3="",$A3=" ",ISERROR(VLOOKUP($A3,m100m,4,FALSE)=TRUE)),0,VLOOKUP($A3,m100m,4,FALSE))</f>
        <v>11.04</v>
      </c>
      <c r="F3" s="85">
        <f aca="true" t="shared" si="4" ref="F3:F25">IF(OR($A3=0,$A3="",$A3=" ",ISERROR(VLOOKUP($A3,m100m,5,FALSE)=TRUE)),0,VLOOKUP($A3,m100m,5,FALSE))</f>
        <v>852</v>
      </c>
      <c r="G3" s="85">
        <f aca="true" t="shared" si="5" ref="G3:G26">IF(E3="DNS","*",F3)</f>
        <v>852</v>
      </c>
      <c r="H3" s="81">
        <f aca="true" t="shared" si="6" ref="H3:H25">IF(OR(G3=0,G3="",G3=" ",G3="*"),"",RANK(G3,$G$3:$G$25))</f>
        <v>1</v>
      </c>
      <c r="I3" s="84">
        <f aca="true" t="shared" si="7" ref="I3:I25">IF(OR($A3=0,$A3="",$A3=" ",ISERROR(VLOOKUP($A3,mlongj,9,FALSE)=TRUE)),0,VLOOKUP($A3,mlongj,9,FALSE))</f>
        <v>7.23</v>
      </c>
      <c r="J3" s="85">
        <f aca="true" t="shared" si="8" ref="J3:J25">IF(OR($A3=0,$A3="",$A3=" ",ISERROR(VLOOKUP($A3,mlongj,10,FALSE)=TRUE)),0,VLOOKUP($A3,mlongj,10,FALSE))</f>
        <v>869</v>
      </c>
      <c r="K3" s="85">
        <f aca="true" t="shared" si="9" ref="K3:K26">IF(OR(I3="DNS",G3="*"),"*",G3+J3)</f>
        <v>1721</v>
      </c>
      <c r="L3" s="81">
        <f aca="true" t="shared" si="10" ref="L3:L25">IF(OR(K3=0,K3="",K3=" ",K3="*"),"",RANK(K3,$K$3:$K$25))</f>
        <v>1</v>
      </c>
      <c r="M3" s="84">
        <f aca="true" t="shared" si="11" ref="M3:M25">IF(OR($A3=0,$A3="",$A3=" ",ISERROR(VLOOKUP($A3,mshot,9,FALSE)=TRUE)),0,VLOOKUP($A3,mshot,9,FALSE))</f>
        <v>14.67</v>
      </c>
      <c r="N3" s="85">
        <f aca="true" t="shared" si="12" ref="N3:N25">IF(OR($A3=0,$A3="",$A3=" ",ISERROR(VLOOKUP($A3,mshot,10,FALSE)=TRUE)),0,VLOOKUP($A3,mshot,10,FALSE))</f>
        <v>769</v>
      </c>
      <c r="O3" s="85">
        <f aca="true" t="shared" si="13" ref="O3:O26">IF(OR(M3="DNS",K3="*"),"*",K3+N3)</f>
        <v>2490</v>
      </c>
      <c r="P3" s="81">
        <f aca="true" t="shared" si="14" ref="P3:P25">IF(OR(O3=0,O3="",O3=" ",O3="*"),"",RANK(O3,$O$3:$O$25))</f>
        <v>1</v>
      </c>
      <c r="Q3" s="84">
        <f aca="true" t="shared" si="15" ref="Q3:Q25">IF(OR($A3=0,$A3="",$A3=" ",ISERROR(VLOOKUP($A3,mhighj,4,FALSE)=TRUE)),0,VLOOKUP($A3,mhighj,4,FALSE))</f>
        <v>1.88</v>
      </c>
      <c r="R3" s="85">
        <f aca="true" t="shared" si="16" ref="R3:R25">IF(OR($A3=0,$A3="",$A3=" ",ISERROR(VLOOKUP($A3,mhighj,11,FALSE)=TRUE)),0,VLOOKUP($A3,mhighj,11,FALSE))</f>
        <v>696</v>
      </c>
      <c r="S3" s="85">
        <f aca="true" t="shared" si="17" ref="S3:S26">IF(OR(Q3="DNS",O3="*"),"*",O3+R3)</f>
        <v>3186</v>
      </c>
      <c r="T3" s="81">
        <f aca="true" t="shared" si="18" ref="T3:T25">IF(OR(S3=0,S3="",S3=" ",S3="*"),"",RANK(S3,$S$3:$S$25))</f>
        <v>1</v>
      </c>
      <c r="U3" s="84">
        <f aca="true" t="shared" si="19" ref="U3:U25">IF(OR($A3=0,$A3="",$A3=" ",ISERROR(VLOOKUP($A3,m400m,4,FALSE)=TRUE)),0,VLOOKUP($A3,m400m,4,FALSE))</f>
        <v>52</v>
      </c>
      <c r="V3" s="85">
        <f aca="true" t="shared" si="20" ref="V3:V25">IF(OR($A3=0,$A3="",$A3=" ",ISERROR(VLOOKUP($A3,m400m,5,FALSE)=TRUE)),0,VLOOKUP($A3,m400m,5,FALSE))</f>
        <v>725</v>
      </c>
      <c r="W3" s="85">
        <f aca="true" t="shared" si="21" ref="W3:W26">IF(OR(U3="DNS",S3="*"),"*",S3+V3)</f>
        <v>3911</v>
      </c>
      <c r="X3" s="81">
        <f aca="true" t="shared" si="22" ref="X3:X25">IF(OR(W3=0,W3="",W3=" ",W3="*"),"",RANK(W3,$W$3:$W$25))</f>
        <v>1</v>
      </c>
      <c r="Y3" s="85">
        <f aca="true" t="shared" si="23" ref="Y3:Y26">W3</f>
        <v>3911</v>
      </c>
      <c r="Z3" s="84">
        <f aca="true" t="shared" si="24" ref="Z3:Z26">IF(OR($A3=0,$A3="",$A3=" ",ISERROR(VLOOKUP($A3,mhurdles,4,FALSE)=TRUE)),0,VLOOKUP($A3,mhurdles,4,FALSE))</f>
        <v>15.67</v>
      </c>
      <c r="AA3" s="85">
        <f aca="true" t="shared" si="25" ref="AA3:AA26">IF(OR($A3=0,$A3="",$A3=" ",ISERROR(VLOOKUP($A3,mhurdles,5,FALSE)=TRUE)),0,VLOOKUP($A3,mhurdles,5,FALSE))</f>
        <v>770</v>
      </c>
      <c r="AB3" s="85">
        <f aca="true" t="shared" si="26" ref="AB3:AB26">IF(OR(Z3="DNS",Y3="*"),"*",Y3+AA3)</f>
        <v>4681</v>
      </c>
      <c r="AC3" s="81">
        <f aca="true" t="shared" si="27" ref="AC3:AC26">IF(OR(AB3=0,AB3="",AB3=" ",AB3="*"),"",RANK(AB3,$AB$3:$AB$25))</f>
        <v>1</v>
      </c>
      <c r="AD3" s="84">
        <f aca="true" t="shared" si="28" ref="AD3:AD26">IF(OR($A3=0,$A3="",$A3=" ",ISERROR(VLOOKUP($A3,mdiscus,9,FALSE)=TRUE)),0,VLOOKUP($A3,mdiscus,9,FALSE))</f>
        <v>41.83</v>
      </c>
      <c r="AE3" s="85">
        <f aca="true" t="shared" si="29" ref="AE3:AE26">IF(OR($A3=0,$A3="",$A3=" ",ISERROR(VLOOKUP($A3,mdiscus,10,FALSE)=TRUE)),0,VLOOKUP($A3,mdiscus,10,FALSE))</f>
        <v>702</v>
      </c>
      <c r="AF3" s="85">
        <f aca="true" t="shared" si="30" ref="AF3:AF26">IF(OR(AD3="DNS",AB3="*"),"*",AB3+AE3)</f>
        <v>5383</v>
      </c>
      <c r="AG3" s="81">
        <f aca="true" t="shared" si="31" ref="AG3:AG26">IF(OR(AF3=0,AF3="",AF3=" ",AF3="*"),"",RANK(AF3,$AF$3:$AF$25))</f>
        <v>1</v>
      </c>
      <c r="AH3" s="84">
        <f aca="true" t="shared" si="32" ref="AH3:AH18">IF(OR($A3=0,$A3="",$A3=" ",ISERROR(VLOOKUP($A3,mpolev,4,FALSE)=TRUE)),0,VLOOKUP($A3,mpolev,4,FALSE))</f>
        <v>4.15</v>
      </c>
      <c r="AI3" s="85">
        <f aca="true" t="shared" si="33" ref="AI3:AI26">IF(OR($A3=0,$A3="",$A3=" ",ISERROR(VLOOKUP($A3,mpolev,11,FALSE)=TRUE)),0,VLOOKUP($A3,mpolev,11,FALSE))</f>
        <v>659</v>
      </c>
      <c r="AJ3" s="85">
        <f aca="true" t="shared" si="34" ref="AJ3:AJ26">IF(OR(AH3="DNS",AF3="*"),"*",AF3+AI3)</f>
        <v>6042</v>
      </c>
      <c r="AK3" s="81">
        <f aca="true" t="shared" si="35" ref="AK3:AK26">IF(OR(AJ3=0,AJ3="",AJ3=" ",AJ3="*"),"",RANK(AJ3,$AJ$3:$AJ$25))</f>
        <v>1</v>
      </c>
      <c r="AL3" s="84">
        <f aca="true" t="shared" si="36" ref="AL3:AL26">IF(OR($A3=0,$A3="",$A3=" ",ISERROR(VLOOKUP($A3,mjavelin,9,FALSE)=TRUE)),0,VLOOKUP($A3,mjavelin,9,FALSE))</f>
        <v>43.39</v>
      </c>
      <c r="AM3" s="85">
        <f aca="true" t="shared" si="37" ref="AM3:AM26">IF(OR($A3=0,$A3="",$A3=" ",ISERROR(VLOOKUP($A3,mjavelin,10,FALSE)=TRUE)),0,VLOOKUP($A3,mjavelin,10,FALSE))</f>
        <v>491</v>
      </c>
      <c r="AN3" s="85">
        <f aca="true" t="shared" si="38" ref="AN3:AN26">IF(OR(AL3="DNS",AJ3="*"),"*",AJ3+AM3)</f>
        <v>6533</v>
      </c>
      <c r="AO3" s="81">
        <f aca="true" t="shared" si="39" ref="AO3:AO26">IF(OR(AN3=0,AN3="",AN3=" ",AN3="*"),"",RANK(AN3,$AN$3:$AN$25))</f>
        <v>1</v>
      </c>
      <c r="AP3" s="86">
        <f aca="true" t="shared" si="40" ref="AP3:AP26">IF(OR($A3=0,$A3="",$A3=" ",ISERROR(VLOOKUP($A3,m1500m,4,FALSE)=TRUE)),0,VLOOKUP($A3,m1500m,4,FALSE))</f>
        <v>0.0032530092592592593</v>
      </c>
      <c r="AQ3" s="85">
        <f aca="true" t="shared" si="41" ref="AQ3:AQ26">IF(OR($A3=0,$A3="",$A3=" ",ISERROR(VLOOKUP($A3,m1500m,5,FALSE)=TRUE)),0,VLOOKUP($A3,m1500m,5,FALSE))</f>
        <v>674</v>
      </c>
      <c r="AR3" s="85">
        <f aca="true" t="shared" si="42" ref="AR3:AR26">IF(OR(AP3="DNS",AN3="*"),"*",AN3+AQ3)</f>
        <v>7207</v>
      </c>
      <c r="AS3" s="81">
        <f aca="true" t="shared" si="43" ref="AS3:AS26">IF(OR(AR3=0,AR3="",AR3=" ",AR3="*"),"",RANK(AR3,$AR$3:$AR$25))</f>
        <v>1</v>
      </c>
    </row>
    <row r="4" spans="1:45" ht="9.75">
      <c r="A4" s="81">
        <f>'Male Athletes'!B13</f>
        <v>65</v>
      </c>
      <c r="B4" s="82" t="str">
        <f t="shared" si="0"/>
        <v>Will Lambourne</v>
      </c>
      <c r="C4" s="82" t="str">
        <f t="shared" si="1"/>
        <v>Milton Keynes</v>
      </c>
      <c r="D4" s="82" t="str">
        <f t="shared" si="2"/>
        <v>N/A</v>
      </c>
      <c r="E4" s="84">
        <f t="shared" si="3"/>
        <v>11.14</v>
      </c>
      <c r="F4" s="85">
        <f t="shared" si="4"/>
        <v>830</v>
      </c>
      <c r="G4" s="85">
        <f t="shared" si="5"/>
        <v>830</v>
      </c>
      <c r="H4" s="81">
        <f t="shared" si="6"/>
        <v>2</v>
      </c>
      <c r="I4" s="84">
        <f t="shared" si="7"/>
        <v>6.72</v>
      </c>
      <c r="J4" s="85">
        <f t="shared" si="8"/>
        <v>748</v>
      </c>
      <c r="K4" s="85">
        <f t="shared" si="9"/>
        <v>1578</v>
      </c>
      <c r="L4" s="81">
        <f t="shared" si="10"/>
        <v>2</v>
      </c>
      <c r="M4" s="84">
        <f t="shared" si="11"/>
        <v>12.91</v>
      </c>
      <c r="N4" s="85">
        <f t="shared" si="12"/>
        <v>662</v>
      </c>
      <c r="O4" s="85">
        <f t="shared" si="13"/>
        <v>2240</v>
      </c>
      <c r="P4" s="81">
        <f t="shared" si="14"/>
        <v>2</v>
      </c>
      <c r="Q4" s="84">
        <f t="shared" si="15"/>
        <v>1.76</v>
      </c>
      <c r="R4" s="85">
        <f t="shared" si="16"/>
        <v>593</v>
      </c>
      <c r="S4" s="85">
        <f t="shared" si="17"/>
        <v>2833</v>
      </c>
      <c r="T4" s="81">
        <f t="shared" si="18"/>
        <v>2</v>
      </c>
      <c r="U4" s="84">
        <f t="shared" si="19"/>
        <v>49.88</v>
      </c>
      <c r="V4" s="85">
        <f t="shared" si="20"/>
        <v>820</v>
      </c>
      <c r="W4" s="85">
        <f t="shared" si="21"/>
        <v>3653</v>
      </c>
      <c r="X4" s="81">
        <f t="shared" si="22"/>
        <v>2</v>
      </c>
      <c r="Y4" s="85">
        <f t="shared" si="23"/>
        <v>3653</v>
      </c>
      <c r="Z4" s="84">
        <f t="shared" si="24"/>
        <v>15.82</v>
      </c>
      <c r="AA4" s="85">
        <f t="shared" si="25"/>
        <v>753</v>
      </c>
      <c r="AB4" s="85">
        <f t="shared" si="26"/>
        <v>4406</v>
      </c>
      <c r="AC4" s="81">
        <f t="shared" si="27"/>
        <v>2</v>
      </c>
      <c r="AD4" s="84">
        <f t="shared" si="28"/>
        <v>36.57</v>
      </c>
      <c r="AE4" s="85">
        <f t="shared" si="29"/>
        <v>595</v>
      </c>
      <c r="AF4" s="85">
        <f t="shared" si="30"/>
        <v>5001</v>
      </c>
      <c r="AG4" s="81">
        <f t="shared" si="31"/>
        <v>2</v>
      </c>
      <c r="AH4" s="84">
        <f t="shared" si="32"/>
        <v>3.65</v>
      </c>
      <c r="AI4" s="85">
        <f t="shared" si="33"/>
        <v>522</v>
      </c>
      <c r="AJ4" s="85">
        <f t="shared" si="34"/>
        <v>5523</v>
      </c>
      <c r="AK4" s="81">
        <f t="shared" si="35"/>
        <v>2</v>
      </c>
      <c r="AL4" s="84">
        <f t="shared" si="36"/>
        <v>45.42</v>
      </c>
      <c r="AM4" s="85">
        <f t="shared" si="37"/>
        <v>521</v>
      </c>
      <c r="AN4" s="85">
        <f t="shared" si="38"/>
        <v>6044</v>
      </c>
      <c r="AO4" s="81">
        <f t="shared" si="39"/>
        <v>2</v>
      </c>
      <c r="AP4" s="86">
        <f t="shared" si="40"/>
        <v>0.0031952546296296295</v>
      </c>
      <c r="AQ4" s="85">
        <f t="shared" si="41"/>
        <v>705</v>
      </c>
      <c r="AR4" s="85">
        <f t="shared" si="42"/>
        <v>6749</v>
      </c>
      <c r="AS4" s="81">
        <f t="shared" si="43"/>
        <v>2</v>
      </c>
    </row>
    <row r="5" spans="1:45" ht="9.75">
      <c r="A5" s="81">
        <f>'Male Athletes'!B4</f>
        <v>60</v>
      </c>
      <c r="B5" s="82" t="str">
        <f t="shared" si="0"/>
        <v>Ben Gregory</v>
      </c>
      <c r="C5" s="82" t="str">
        <f t="shared" si="1"/>
        <v>Vale Of Aylesbury AC</v>
      </c>
      <c r="D5" s="82" t="str">
        <f t="shared" si="2"/>
        <v>N/A</v>
      </c>
      <c r="E5" s="84">
        <f t="shared" si="3"/>
        <v>11.79</v>
      </c>
      <c r="F5" s="85">
        <f t="shared" si="4"/>
        <v>693</v>
      </c>
      <c r="G5" s="85">
        <f t="shared" si="5"/>
        <v>693</v>
      </c>
      <c r="H5" s="81">
        <f t="shared" si="6"/>
        <v>8</v>
      </c>
      <c r="I5" s="84">
        <f t="shared" si="7"/>
        <v>6.67</v>
      </c>
      <c r="J5" s="85">
        <f t="shared" si="8"/>
        <v>736</v>
      </c>
      <c r="K5" s="85">
        <f t="shared" si="9"/>
        <v>1429</v>
      </c>
      <c r="L5" s="81">
        <f t="shared" si="10"/>
        <v>4</v>
      </c>
      <c r="M5" s="84">
        <f t="shared" si="11"/>
        <v>11.85</v>
      </c>
      <c r="N5" s="85">
        <f t="shared" si="12"/>
        <v>597</v>
      </c>
      <c r="O5" s="85">
        <f t="shared" si="13"/>
        <v>2026</v>
      </c>
      <c r="P5" s="81">
        <f t="shared" si="14"/>
        <v>3</v>
      </c>
      <c r="Q5" s="84">
        <f t="shared" si="15"/>
        <v>1.79</v>
      </c>
      <c r="R5" s="85">
        <f t="shared" si="16"/>
        <v>619</v>
      </c>
      <c r="S5" s="85">
        <f t="shared" si="17"/>
        <v>2645</v>
      </c>
      <c r="T5" s="81">
        <f t="shared" si="18"/>
        <v>3</v>
      </c>
      <c r="U5" s="84">
        <f t="shared" si="19"/>
        <v>52.66</v>
      </c>
      <c r="V5" s="85">
        <f t="shared" si="20"/>
        <v>696</v>
      </c>
      <c r="W5" s="85">
        <f t="shared" si="21"/>
        <v>3341</v>
      </c>
      <c r="X5" s="81">
        <f t="shared" si="22"/>
        <v>4</v>
      </c>
      <c r="Y5" s="85">
        <f t="shared" si="23"/>
        <v>3341</v>
      </c>
      <c r="Z5" s="84">
        <f t="shared" si="24"/>
        <v>16</v>
      </c>
      <c r="AA5" s="85">
        <f t="shared" si="25"/>
        <v>733</v>
      </c>
      <c r="AB5" s="85">
        <f t="shared" si="26"/>
        <v>4074</v>
      </c>
      <c r="AC5" s="81">
        <f t="shared" si="27"/>
        <v>5</v>
      </c>
      <c r="AD5" s="84">
        <f t="shared" si="28"/>
        <v>35.76</v>
      </c>
      <c r="AE5" s="85">
        <f t="shared" si="29"/>
        <v>579</v>
      </c>
      <c r="AF5" s="85">
        <f t="shared" si="30"/>
        <v>4653</v>
      </c>
      <c r="AG5" s="81">
        <f t="shared" si="31"/>
        <v>3</v>
      </c>
      <c r="AH5" s="84">
        <f t="shared" si="32"/>
        <v>4.35</v>
      </c>
      <c r="AI5" s="85">
        <f t="shared" si="33"/>
        <v>716</v>
      </c>
      <c r="AJ5" s="85">
        <f t="shared" si="34"/>
        <v>5369</v>
      </c>
      <c r="AK5" s="81">
        <f t="shared" si="35"/>
        <v>3</v>
      </c>
      <c r="AL5" s="84">
        <f t="shared" si="36"/>
        <v>45.2</v>
      </c>
      <c r="AM5" s="85">
        <f t="shared" si="37"/>
        <v>518</v>
      </c>
      <c r="AN5" s="85">
        <f t="shared" si="38"/>
        <v>5887</v>
      </c>
      <c r="AO5" s="81">
        <f t="shared" si="39"/>
        <v>3</v>
      </c>
      <c r="AP5" s="86">
        <f t="shared" si="40"/>
        <v>0.0034215277777777772</v>
      </c>
      <c r="AQ5" s="85">
        <f t="shared" si="41"/>
        <v>585</v>
      </c>
      <c r="AR5" s="85">
        <f t="shared" si="42"/>
        <v>6472</v>
      </c>
      <c r="AS5" s="81">
        <f t="shared" si="43"/>
        <v>3</v>
      </c>
    </row>
    <row r="6" spans="1:45" ht="9.75">
      <c r="A6" s="81">
        <f>'Male Athletes'!B16</f>
        <v>55</v>
      </c>
      <c r="B6" s="82" t="str">
        <f t="shared" si="0"/>
        <v>Jack Andrew</v>
      </c>
      <c r="C6" s="82" t="str">
        <f t="shared" si="1"/>
        <v>Macclesfield Harriers</v>
      </c>
      <c r="D6" s="82" t="str">
        <f t="shared" si="2"/>
        <v>Northern</v>
      </c>
      <c r="E6" s="84">
        <f t="shared" si="3"/>
        <v>11.52</v>
      </c>
      <c r="F6" s="85">
        <f t="shared" si="4"/>
        <v>748</v>
      </c>
      <c r="G6" s="85">
        <f t="shared" si="5"/>
        <v>748</v>
      </c>
      <c r="H6" s="81">
        <f t="shared" si="6"/>
        <v>5</v>
      </c>
      <c r="I6" s="84">
        <f t="shared" si="7"/>
        <v>6.33</v>
      </c>
      <c r="J6" s="85">
        <f t="shared" si="8"/>
        <v>659</v>
      </c>
      <c r="K6" s="85">
        <f t="shared" si="9"/>
        <v>1407</v>
      </c>
      <c r="L6" s="81">
        <f t="shared" si="10"/>
        <v>5</v>
      </c>
      <c r="M6" s="84">
        <f t="shared" si="11"/>
        <v>10.65</v>
      </c>
      <c r="N6" s="85">
        <f t="shared" si="12"/>
        <v>525</v>
      </c>
      <c r="O6" s="85">
        <f t="shared" si="13"/>
        <v>1932</v>
      </c>
      <c r="P6" s="81">
        <f t="shared" si="14"/>
        <v>7</v>
      </c>
      <c r="Q6" s="84">
        <f t="shared" si="15"/>
        <v>1.82</v>
      </c>
      <c r="R6" s="85">
        <f t="shared" si="16"/>
        <v>644</v>
      </c>
      <c r="S6" s="85">
        <f t="shared" si="17"/>
        <v>2576</v>
      </c>
      <c r="T6" s="81">
        <f t="shared" si="18"/>
        <v>6</v>
      </c>
      <c r="U6" s="84">
        <f t="shared" si="19"/>
        <v>51.59</v>
      </c>
      <c r="V6" s="85">
        <f t="shared" si="20"/>
        <v>743</v>
      </c>
      <c r="W6" s="85">
        <f t="shared" si="21"/>
        <v>3319</v>
      </c>
      <c r="X6" s="81">
        <f t="shared" si="22"/>
        <v>5</v>
      </c>
      <c r="Y6" s="85">
        <f t="shared" si="23"/>
        <v>3319</v>
      </c>
      <c r="Z6" s="84">
        <f t="shared" si="24"/>
        <v>15.02</v>
      </c>
      <c r="AA6" s="85">
        <f t="shared" si="25"/>
        <v>847</v>
      </c>
      <c r="AB6" s="85">
        <f t="shared" si="26"/>
        <v>4166</v>
      </c>
      <c r="AC6" s="81">
        <f t="shared" si="27"/>
        <v>4</v>
      </c>
      <c r="AD6" s="84">
        <f t="shared" si="28"/>
        <v>27.89</v>
      </c>
      <c r="AE6" s="85">
        <f t="shared" si="29"/>
        <v>423</v>
      </c>
      <c r="AF6" s="85">
        <f t="shared" si="30"/>
        <v>4589</v>
      </c>
      <c r="AG6" s="81">
        <f t="shared" si="31"/>
        <v>5</v>
      </c>
      <c r="AH6" s="84">
        <f t="shared" si="32"/>
        <v>3.85</v>
      </c>
      <c r="AI6" s="85">
        <f t="shared" si="33"/>
        <v>576</v>
      </c>
      <c r="AJ6" s="85">
        <f t="shared" si="34"/>
        <v>5165</v>
      </c>
      <c r="AK6" s="81">
        <f t="shared" si="35"/>
        <v>4</v>
      </c>
      <c r="AL6" s="84">
        <f t="shared" si="36"/>
        <v>38.74</v>
      </c>
      <c r="AM6" s="85">
        <f t="shared" si="37"/>
        <v>424</v>
      </c>
      <c r="AN6" s="85">
        <f t="shared" si="38"/>
        <v>5589</v>
      </c>
      <c r="AO6" s="81">
        <f t="shared" si="39"/>
        <v>4</v>
      </c>
      <c r="AP6" s="86">
        <f t="shared" si="40"/>
        <v>0.0032369212962962963</v>
      </c>
      <c r="AQ6" s="85">
        <f t="shared" si="41"/>
        <v>682</v>
      </c>
      <c r="AR6" s="85">
        <f t="shared" si="42"/>
        <v>6271</v>
      </c>
      <c r="AS6" s="81">
        <f t="shared" si="43"/>
        <v>4</v>
      </c>
    </row>
    <row r="7" spans="1:45" ht="9.75">
      <c r="A7" s="81">
        <f>'Male Athletes'!B12</f>
        <v>71</v>
      </c>
      <c r="B7" s="82" t="str">
        <f t="shared" si="0"/>
        <v>Sebastian Rodger</v>
      </c>
      <c r="C7" s="82" t="str">
        <f t="shared" si="1"/>
        <v>Eastbourne</v>
      </c>
      <c r="D7" s="82" t="str">
        <f t="shared" si="2"/>
        <v>N/A</v>
      </c>
      <c r="E7" s="84">
        <f t="shared" si="3"/>
        <v>11.46</v>
      </c>
      <c r="F7" s="85">
        <f t="shared" si="4"/>
        <v>761</v>
      </c>
      <c r="G7" s="85">
        <f t="shared" si="5"/>
        <v>761</v>
      </c>
      <c r="H7" s="81">
        <f t="shared" si="6"/>
        <v>4</v>
      </c>
      <c r="I7" s="84">
        <f t="shared" si="7"/>
        <v>6.81</v>
      </c>
      <c r="J7" s="85">
        <f t="shared" si="8"/>
        <v>769</v>
      </c>
      <c r="K7" s="85">
        <f t="shared" si="9"/>
        <v>1530</v>
      </c>
      <c r="L7" s="81">
        <f t="shared" si="10"/>
        <v>3</v>
      </c>
      <c r="M7" s="84">
        <f t="shared" si="11"/>
        <v>9.31</v>
      </c>
      <c r="N7" s="85">
        <f t="shared" si="12"/>
        <v>444</v>
      </c>
      <c r="O7" s="85">
        <f t="shared" si="13"/>
        <v>1974</v>
      </c>
      <c r="P7" s="81">
        <f t="shared" si="14"/>
        <v>4</v>
      </c>
      <c r="Q7" s="84">
        <f t="shared" si="15"/>
        <v>1.79</v>
      </c>
      <c r="R7" s="85">
        <f t="shared" si="16"/>
        <v>619</v>
      </c>
      <c r="S7" s="85">
        <f t="shared" si="17"/>
        <v>2593</v>
      </c>
      <c r="T7" s="81">
        <f t="shared" si="18"/>
        <v>4</v>
      </c>
      <c r="U7" s="84">
        <f t="shared" si="19"/>
        <v>50.23</v>
      </c>
      <c r="V7" s="85">
        <f t="shared" si="20"/>
        <v>804</v>
      </c>
      <c r="W7" s="85">
        <f t="shared" si="21"/>
        <v>3397</v>
      </c>
      <c r="X7" s="81">
        <f t="shared" si="22"/>
        <v>3</v>
      </c>
      <c r="Y7" s="85">
        <f t="shared" si="23"/>
        <v>3397</v>
      </c>
      <c r="Z7" s="84">
        <f t="shared" si="24"/>
        <v>15.32</v>
      </c>
      <c r="AA7" s="85">
        <f t="shared" si="25"/>
        <v>811</v>
      </c>
      <c r="AB7" s="85">
        <f t="shared" si="26"/>
        <v>4208</v>
      </c>
      <c r="AC7" s="81">
        <f t="shared" si="27"/>
        <v>3</v>
      </c>
      <c r="AD7" s="84">
        <f t="shared" si="28"/>
        <v>27.32</v>
      </c>
      <c r="AE7" s="85">
        <f t="shared" si="29"/>
        <v>412</v>
      </c>
      <c r="AF7" s="85">
        <f t="shared" si="30"/>
        <v>4620</v>
      </c>
      <c r="AG7" s="81">
        <f t="shared" si="31"/>
        <v>4</v>
      </c>
      <c r="AH7" s="84">
        <f t="shared" si="32"/>
        <v>3.25</v>
      </c>
      <c r="AI7" s="85">
        <f t="shared" si="33"/>
        <v>418</v>
      </c>
      <c r="AJ7" s="85">
        <f t="shared" si="34"/>
        <v>5038</v>
      </c>
      <c r="AK7" s="81">
        <f t="shared" si="35"/>
        <v>5</v>
      </c>
      <c r="AL7" s="84">
        <f t="shared" si="36"/>
        <v>42.45</v>
      </c>
      <c r="AM7" s="85">
        <f t="shared" si="37"/>
        <v>478</v>
      </c>
      <c r="AN7" s="85">
        <f t="shared" si="38"/>
        <v>5516</v>
      </c>
      <c r="AO7" s="81">
        <f t="shared" si="39"/>
        <v>6</v>
      </c>
      <c r="AP7" s="86">
        <f t="shared" si="40"/>
        <v>0.0032113425925925925</v>
      </c>
      <c r="AQ7" s="85">
        <f t="shared" si="41"/>
        <v>696</v>
      </c>
      <c r="AR7" s="85">
        <f t="shared" si="42"/>
        <v>6212</v>
      </c>
      <c r="AS7" s="81">
        <f t="shared" si="43"/>
        <v>5</v>
      </c>
    </row>
    <row r="8" spans="1:45" ht="9.75">
      <c r="A8" s="81">
        <f>'Male Athletes'!B10</f>
        <v>66</v>
      </c>
      <c r="B8" s="82" t="str">
        <f t="shared" si="0"/>
        <v>Shaun Leigh</v>
      </c>
      <c r="C8" s="82" t="str">
        <f t="shared" si="1"/>
        <v>Brighton &amp; Hove AC</v>
      </c>
      <c r="D8" s="82" t="str">
        <f t="shared" si="2"/>
        <v>N/A</v>
      </c>
      <c r="E8" s="84">
        <f t="shared" si="3"/>
        <v>11.88</v>
      </c>
      <c r="F8" s="85">
        <f t="shared" si="4"/>
        <v>675</v>
      </c>
      <c r="G8" s="85">
        <f t="shared" si="5"/>
        <v>675</v>
      </c>
      <c r="H8" s="81">
        <f t="shared" si="6"/>
        <v>10</v>
      </c>
      <c r="I8" s="84">
        <f t="shared" si="7"/>
        <v>6.25</v>
      </c>
      <c r="J8" s="85">
        <f t="shared" si="8"/>
        <v>641</v>
      </c>
      <c r="K8" s="85">
        <f t="shared" si="9"/>
        <v>1316</v>
      </c>
      <c r="L8" s="81">
        <f t="shared" si="10"/>
        <v>8</v>
      </c>
      <c r="M8" s="84">
        <f t="shared" si="11"/>
        <v>12.45</v>
      </c>
      <c r="N8" s="85">
        <f t="shared" si="12"/>
        <v>634</v>
      </c>
      <c r="O8" s="85">
        <f t="shared" si="13"/>
        <v>1950</v>
      </c>
      <c r="P8" s="81">
        <f t="shared" si="14"/>
        <v>5</v>
      </c>
      <c r="Q8" s="84">
        <f t="shared" si="15"/>
        <v>1.79</v>
      </c>
      <c r="R8" s="85">
        <f t="shared" si="16"/>
        <v>619</v>
      </c>
      <c r="S8" s="85">
        <f t="shared" si="17"/>
        <v>2569</v>
      </c>
      <c r="T8" s="81">
        <f t="shared" si="18"/>
        <v>7</v>
      </c>
      <c r="U8" s="84">
        <f t="shared" si="19"/>
        <v>53.11</v>
      </c>
      <c r="V8" s="85">
        <f t="shared" si="20"/>
        <v>677</v>
      </c>
      <c r="W8" s="85">
        <f t="shared" si="21"/>
        <v>3246</v>
      </c>
      <c r="X8" s="81">
        <f t="shared" si="22"/>
        <v>6</v>
      </c>
      <c r="Y8" s="85">
        <f t="shared" si="23"/>
        <v>3246</v>
      </c>
      <c r="Z8" s="84">
        <f t="shared" si="24"/>
        <v>15.59</v>
      </c>
      <c r="AA8" s="85">
        <f t="shared" si="25"/>
        <v>780</v>
      </c>
      <c r="AB8" s="85">
        <f t="shared" si="26"/>
        <v>4026</v>
      </c>
      <c r="AC8" s="81">
        <f t="shared" si="27"/>
        <v>6</v>
      </c>
      <c r="AD8" s="84">
        <f t="shared" si="28"/>
        <v>29.71</v>
      </c>
      <c r="AE8" s="85">
        <f t="shared" si="29"/>
        <v>459</v>
      </c>
      <c r="AF8" s="85">
        <f t="shared" si="30"/>
        <v>4485</v>
      </c>
      <c r="AG8" s="81">
        <f t="shared" si="31"/>
        <v>7</v>
      </c>
      <c r="AH8" s="84">
        <f t="shared" si="32"/>
        <v>3.55</v>
      </c>
      <c r="AI8" s="85">
        <f t="shared" si="33"/>
        <v>496</v>
      </c>
      <c r="AJ8" s="85">
        <f t="shared" si="34"/>
        <v>4981</v>
      </c>
      <c r="AK8" s="81">
        <f t="shared" si="35"/>
        <v>6</v>
      </c>
      <c r="AL8" s="84">
        <f t="shared" si="36"/>
        <v>47.09</v>
      </c>
      <c r="AM8" s="85">
        <f t="shared" si="37"/>
        <v>546</v>
      </c>
      <c r="AN8" s="85">
        <f t="shared" si="38"/>
        <v>5527</v>
      </c>
      <c r="AO8" s="81">
        <f t="shared" si="39"/>
        <v>5</v>
      </c>
      <c r="AP8" s="86">
        <f t="shared" si="40"/>
        <v>0.0032398148148148147</v>
      </c>
      <c r="AQ8" s="85">
        <f t="shared" si="41"/>
        <v>681</v>
      </c>
      <c r="AR8" s="85">
        <f t="shared" si="42"/>
        <v>6208</v>
      </c>
      <c r="AS8" s="81">
        <f t="shared" si="43"/>
        <v>6</v>
      </c>
    </row>
    <row r="9" spans="1:45" ht="9.75">
      <c r="A9" s="81">
        <f>'Male Athletes'!B25</f>
        <v>62</v>
      </c>
      <c r="B9" s="82" t="str">
        <f t="shared" si="0"/>
        <v>Bradley Hall</v>
      </c>
      <c r="C9" s="82" t="str">
        <f t="shared" si="1"/>
        <v>Crawley AC</v>
      </c>
      <c r="D9" s="82" t="str">
        <f t="shared" si="2"/>
        <v>N/A</v>
      </c>
      <c r="E9" s="84">
        <f t="shared" si="3"/>
        <v>11.95</v>
      </c>
      <c r="F9" s="85">
        <f t="shared" si="4"/>
        <v>661</v>
      </c>
      <c r="G9" s="85">
        <f t="shared" si="5"/>
        <v>661</v>
      </c>
      <c r="H9" s="81">
        <f t="shared" si="6"/>
        <v>12</v>
      </c>
      <c r="I9" s="84">
        <f t="shared" si="7"/>
        <v>6.38</v>
      </c>
      <c r="J9" s="85">
        <f t="shared" si="8"/>
        <v>670</v>
      </c>
      <c r="K9" s="85">
        <f t="shared" si="9"/>
        <v>1331</v>
      </c>
      <c r="L9" s="81">
        <f t="shared" si="10"/>
        <v>7</v>
      </c>
      <c r="M9" s="84">
        <f t="shared" si="11"/>
        <v>11.94</v>
      </c>
      <c r="N9" s="85">
        <f t="shared" si="12"/>
        <v>603</v>
      </c>
      <c r="O9" s="85">
        <f t="shared" si="13"/>
        <v>1934</v>
      </c>
      <c r="P9" s="81">
        <f t="shared" si="14"/>
        <v>6</v>
      </c>
      <c r="Q9" s="84">
        <f t="shared" si="15"/>
        <v>1.82</v>
      </c>
      <c r="R9" s="85">
        <f t="shared" si="16"/>
        <v>644</v>
      </c>
      <c r="S9" s="85">
        <f t="shared" si="17"/>
        <v>2578</v>
      </c>
      <c r="T9" s="81">
        <f t="shared" si="18"/>
        <v>5</v>
      </c>
      <c r="U9" s="84">
        <f t="shared" si="19"/>
        <v>53.31</v>
      </c>
      <c r="V9" s="85">
        <f t="shared" si="20"/>
        <v>668</v>
      </c>
      <c r="W9" s="85">
        <f t="shared" si="21"/>
        <v>3246</v>
      </c>
      <c r="X9" s="81">
        <f t="shared" si="22"/>
        <v>6</v>
      </c>
      <c r="Y9" s="85">
        <f t="shared" si="23"/>
        <v>3246</v>
      </c>
      <c r="Z9" s="84">
        <f t="shared" si="24"/>
        <v>16.55</v>
      </c>
      <c r="AA9" s="85">
        <f t="shared" si="25"/>
        <v>672</v>
      </c>
      <c r="AB9" s="85">
        <f t="shared" si="26"/>
        <v>3918</v>
      </c>
      <c r="AC9" s="81">
        <f t="shared" si="27"/>
        <v>7</v>
      </c>
      <c r="AD9" s="84">
        <f t="shared" si="28"/>
        <v>36.72</v>
      </c>
      <c r="AE9" s="85">
        <f t="shared" si="29"/>
        <v>598</v>
      </c>
      <c r="AF9" s="85">
        <f t="shared" si="30"/>
        <v>4516</v>
      </c>
      <c r="AG9" s="81">
        <f t="shared" si="31"/>
        <v>6</v>
      </c>
      <c r="AH9" s="84">
        <f t="shared" si="32"/>
        <v>3.15</v>
      </c>
      <c r="AI9" s="85">
        <f t="shared" si="33"/>
        <v>393</v>
      </c>
      <c r="AJ9" s="85">
        <f t="shared" si="34"/>
        <v>4909</v>
      </c>
      <c r="AK9" s="81">
        <f t="shared" si="35"/>
        <v>7</v>
      </c>
      <c r="AL9" s="84">
        <f t="shared" si="36"/>
        <v>37.39</v>
      </c>
      <c r="AM9" s="85">
        <f t="shared" si="37"/>
        <v>404</v>
      </c>
      <c r="AN9" s="85">
        <f t="shared" si="38"/>
        <v>5313</v>
      </c>
      <c r="AO9" s="81">
        <f t="shared" si="39"/>
        <v>7</v>
      </c>
      <c r="AP9" s="86">
        <f t="shared" si="40"/>
        <v>0.0034098379629629635</v>
      </c>
      <c r="AQ9" s="85">
        <f t="shared" si="41"/>
        <v>591</v>
      </c>
      <c r="AR9" s="85">
        <f t="shared" si="42"/>
        <v>5904</v>
      </c>
      <c r="AS9" s="81">
        <f t="shared" si="43"/>
        <v>7</v>
      </c>
    </row>
    <row r="10" spans="1:45" ht="9.75">
      <c r="A10" s="81">
        <f>'Male Athletes'!B8</f>
        <v>68</v>
      </c>
      <c r="B10" s="82" t="str">
        <f t="shared" si="0"/>
        <v>Jack Mcshane</v>
      </c>
      <c r="C10" s="82" t="str">
        <f t="shared" si="1"/>
        <v>Corby A.C</v>
      </c>
      <c r="D10" s="82" t="str">
        <f t="shared" si="2"/>
        <v>Midlands</v>
      </c>
      <c r="E10" s="84">
        <f t="shared" si="3"/>
        <v>12.04</v>
      </c>
      <c r="F10" s="85">
        <f t="shared" si="4"/>
        <v>643</v>
      </c>
      <c r="G10" s="85">
        <f t="shared" si="5"/>
        <v>643</v>
      </c>
      <c r="H10" s="81">
        <f t="shared" si="6"/>
        <v>13</v>
      </c>
      <c r="I10" s="84">
        <f t="shared" si="7"/>
        <v>6.16</v>
      </c>
      <c r="J10" s="85">
        <f t="shared" si="8"/>
        <v>621</v>
      </c>
      <c r="K10" s="85">
        <f t="shared" si="9"/>
        <v>1264</v>
      </c>
      <c r="L10" s="81">
        <f t="shared" si="10"/>
        <v>11</v>
      </c>
      <c r="M10" s="84">
        <f t="shared" si="11"/>
        <v>11.82</v>
      </c>
      <c r="N10" s="85">
        <f t="shared" si="12"/>
        <v>595</v>
      </c>
      <c r="O10" s="85">
        <f t="shared" si="13"/>
        <v>1859</v>
      </c>
      <c r="P10" s="81">
        <f t="shared" si="14"/>
        <v>9</v>
      </c>
      <c r="Q10" s="84">
        <f t="shared" si="15"/>
        <v>1.73</v>
      </c>
      <c r="R10" s="85">
        <f t="shared" si="16"/>
        <v>569</v>
      </c>
      <c r="S10" s="85">
        <f t="shared" si="17"/>
        <v>2428</v>
      </c>
      <c r="T10" s="81">
        <f t="shared" si="18"/>
        <v>9</v>
      </c>
      <c r="U10" s="84">
        <f t="shared" si="19"/>
        <v>54.62</v>
      </c>
      <c r="V10" s="85">
        <f t="shared" si="20"/>
        <v>614</v>
      </c>
      <c r="W10" s="85">
        <f t="shared" si="21"/>
        <v>3042</v>
      </c>
      <c r="X10" s="81">
        <f t="shared" si="22"/>
        <v>10</v>
      </c>
      <c r="Y10" s="85">
        <f t="shared" si="23"/>
        <v>3042</v>
      </c>
      <c r="Z10" s="84">
        <f t="shared" si="24"/>
        <v>16.22</v>
      </c>
      <c r="AA10" s="85">
        <f t="shared" si="25"/>
        <v>708</v>
      </c>
      <c r="AB10" s="85">
        <f t="shared" si="26"/>
        <v>3750</v>
      </c>
      <c r="AC10" s="81">
        <f t="shared" si="27"/>
        <v>11</v>
      </c>
      <c r="AD10" s="84">
        <f t="shared" si="28"/>
        <v>35.04</v>
      </c>
      <c r="AE10" s="85">
        <f t="shared" si="29"/>
        <v>564</v>
      </c>
      <c r="AF10" s="85">
        <f t="shared" si="30"/>
        <v>4314</v>
      </c>
      <c r="AG10" s="81">
        <f t="shared" si="31"/>
        <v>9</v>
      </c>
      <c r="AH10" s="84">
        <f t="shared" si="32"/>
        <v>3.35</v>
      </c>
      <c r="AI10" s="85">
        <f t="shared" si="33"/>
        <v>444</v>
      </c>
      <c r="AJ10" s="85">
        <f t="shared" si="34"/>
        <v>4758</v>
      </c>
      <c r="AK10" s="81">
        <f t="shared" si="35"/>
        <v>10</v>
      </c>
      <c r="AL10" s="84">
        <f t="shared" si="36"/>
        <v>45.58</v>
      </c>
      <c r="AM10" s="85">
        <f t="shared" si="37"/>
        <v>523</v>
      </c>
      <c r="AN10" s="85">
        <f t="shared" si="38"/>
        <v>5281</v>
      </c>
      <c r="AO10" s="81">
        <f t="shared" si="39"/>
        <v>8</v>
      </c>
      <c r="AP10" s="86">
        <f t="shared" si="40"/>
        <v>0.0034980324074074076</v>
      </c>
      <c r="AQ10" s="85">
        <f t="shared" si="41"/>
        <v>547</v>
      </c>
      <c r="AR10" s="85">
        <f t="shared" si="42"/>
        <v>5828</v>
      </c>
      <c r="AS10" s="81">
        <f t="shared" si="43"/>
        <v>8</v>
      </c>
    </row>
    <row r="11" spans="1:45" ht="9.75">
      <c r="A11" s="81">
        <f>'Male Athletes'!B24</f>
        <v>77</v>
      </c>
      <c r="B11" s="82" t="str">
        <f t="shared" si="0"/>
        <v>Matthew Wright</v>
      </c>
      <c r="C11" s="82" t="str">
        <f t="shared" si="1"/>
        <v>Kendal</v>
      </c>
      <c r="D11" s="82" t="str">
        <f t="shared" si="2"/>
        <v>Northern</v>
      </c>
      <c r="E11" s="84">
        <f t="shared" si="3"/>
        <v>11.8</v>
      </c>
      <c r="F11" s="85">
        <f t="shared" si="4"/>
        <v>691</v>
      </c>
      <c r="G11" s="85">
        <f t="shared" si="5"/>
        <v>691</v>
      </c>
      <c r="H11" s="81">
        <f t="shared" si="6"/>
        <v>9</v>
      </c>
      <c r="I11" s="84">
        <f t="shared" si="7"/>
        <v>6.34</v>
      </c>
      <c r="J11" s="85">
        <f t="shared" si="8"/>
        <v>661</v>
      </c>
      <c r="K11" s="85">
        <f t="shared" si="9"/>
        <v>1352</v>
      </c>
      <c r="L11" s="81">
        <f t="shared" si="10"/>
        <v>6</v>
      </c>
      <c r="M11" s="84">
        <f t="shared" si="11"/>
        <v>10.39</v>
      </c>
      <c r="N11" s="85">
        <f t="shared" si="12"/>
        <v>509</v>
      </c>
      <c r="O11" s="85">
        <f t="shared" si="13"/>
        <v>1861</v>
      </c>
      <c r="P11" s="81">
        <f t="shared" si="14"/>
        <v>8</v>
      </c>
      <c r="Q11" s="84">
        <f t="shared" si="15"/>
        <v>1.73</v>
      </c>
      <c r="R11" s="85">
        <f t="shared" si="16"/>
        <v>569</v>
      </c>
      <c r="S11" s="85">
        <f t="shared" si="17"/>
        <v>2430</v>
      </c>
      <c r="T11" s="81">
        <f t="shared" si="18"/>
        <v>8</v>
      </c>
      <c r="U11" s="84">
        <f t="shared" si="19"/>
        <v>52.92</v>
      </c>
      <c r="V11" s="85">
        <f t="shared" si="20"/>
        <v>685</v>
      </c>
      <c r="W11" s="85">
        <f t="shared" si="21"/>
        <v>3115</v>
      </c>
      <c r="X11" s="81">
        <f t="shared" si="22"/>
        <v>9</v>
      </c>
      <c r="Y11" s="85">
        <f t="shared" si="23"/>
        <v>3115</v>
      </c>
      <c r="Z11" s="84">
        <f t="shared" si="24"/>
        <v>16.33</v>
      </c>
      <c r="AA11" s="85">
        <f t="shared" si="25"/>
        <v>696</v>
      </c>
      <c r="AB11" s="85">
        <f t="shared" si="26"/>
        <v>3811</v>
      </c>
      <c r="AC11" s="81">
        <f t="shared" si="27"/>
        <v>10</v>
      </c>
      <c r="AD11" s="84">
        <f t="shared" si="28"/>
        <v>31</v>
      </c>
      <c r="AE11" s="85">
        <f t="shared" si="29"/>
        <v>484</v>
      </c>
      <c r="AF11" s="85">
        <f t="shared" si="30"/>
        <v>4295</v>
      </c>
      <c r="AG11" s="81">
        <f t="shared" si="31"/>
        <v>10</v>
      </c>
      <c r="AH11" s="84">
        <f t="shared" si="32"/>
        <v>3.55</v>
      </c>
      <c r="AI11" s="85">
        <f t="shared" si="33"/>
        <v>496</v>
      </c>
      <c r="AJ11" s="85">
        <f t="shared" si="34"/>
        <v>4791</v>
      </c>
      <c r="AK11" s="81">
        <f t="shared" si="35"/>
        <v>9</v>
      </c>
      <c r="AL11" s="84">
        <f t="shared" si="36"/>
        <v>39.79</v>
      </c>
      <c r="AM11" s="85">
        <f t="shared" si="37"/>
        <v>439</v>
      </c>
      <c r="AN11" s="85">
        <f t="shared" si="38"/>
        <v>5230</v>
      </c>
      <c r="AO11" s="81">
        <f t="shared" si="39"/>
        <v>9</v>
      </c>
      <c r="AP11" s="86">
        <f t="shared" si="40"/>
        <v>0.003462962962962963</v>
      </c>
      <c r="AQ11" s="85">
        <f t="shared" si="41"/>
        <v>564</v>
      </c>
      <c r="AR11" s="85">
        <f t="shared" si="42"/>
        <v>5794</v>
      </c>
      <c r="AS11" s="81">
        <f t="shared" si="43"/>
        <v>9</v>
      </c>
    </row>
    <row r="12" spans="1:45" ht="9.75">
      <c r="A12" s="81">
        <f>'Male Athletes'!B21</f>
        <v>75</v>
      </c>
      <c r="B12" s="82" t="str">
        <f t="shared" si="0"/>
        <v>Michael Sweeney</v>
      </c>
      <c r="C12" s="82" t="str">
        <f t="shared" si="1"/>
        <v>Liverpool Harriers</v>
      </c>
      <c r="D12" s="82" t="str">
        <f t="shared" si="2"/>
        <v>Northern</v>
      </c>
      <c r="E12" s="84">
        <f t="shared" si="3"/>
        <v>12.35</v>
      </c>
      <c r="F12" s="85">
        <f t="shared" si="4"/>
        <v>584</v>
      </c>
      <c r="G12" s="85">
        <f t="shared" si="5"/>
        <v>584</v>
      </c>
      <c r="H12" s="81">
        <f t="shared" si="6"/>
        <v>14</v>
      </c>
      <c r="I12" s="84">
        <f t="shared" si="7"/>
        <v>6.15</v>
      </c>
      <c r="J12" s="85">
        <f t="shared" si="8"/>
        <v>619</v>
      </c>
      <c r="K12" s="85">
        <f t="shared" si="9"/>
        <v>1203</v>
      </c>
      <c r="L12" s="81">
        <f t="shared" si="10"/>
        <v>13</v>
      </c>
      <c r="M12" s="84">
        <f t="shared" si="11"/>
        <v>9.29</v>
      </c>
      <c r="N12" s="85">
        <f t="shared" si="12"/>
        <v>443</v>
      </c>
      <c r="O12" s="85">
        <f t="shared" si="13"/>
        <v>1646</v>
      </c>
      <c r="P12" s="81">
        <f t="shared" si="14"/>
        <v>13</v>
      </c>
      <c r="Q12" s="84">
        <f t="shared" si="15"/>
        <v>1.91</v>
      </c>
      <c r="R12" s="85">
        <f t="shared" si="16"/>
        <v>723</v>
      </c>
      <c r="S12" s="85">
        <f t="shared" si="17"/>
        <v>2369</v>
      </c>
      <c r="T12" s="81">
        <f t="shared" si="18"/>
        <v>10</v>
      </c>
      <c r="U12" s="84">
        <f t="shared" si="19"/>
        <v>54.2</v>
      </c>
      <c r="V12" s="85">
        <f t="shared" si="20"/>
        <v>631</v>
      </c>
      <c r="W12" s="85">
        <f t="shared" si="21"/>
        <v>3000</v>
      </c>
      <c r="X12" s="81">
        <f t="shared" si="22"/>
        <v>13</v>
      </c>
      <c r="Y12" s="85">
        <f t="shared" si="23"/>
        <v>3000</v>
      </c>
      <c r="Z12" s="84">
        <f t="shared" si="24"/>
        <v>16.6</v>
      </c>
      <c r="AA12" s="85">
        <f t="shared" si="25"/>
        <v>667</v>
      </c>
      <c r="AB12" s="85">
        <f t="shared" si="26"/>
        <v>3667</v>
      </c>
      <c r="AC12" s="81">
        <f t="shared" si="27"/>
        <v>12</v>
      </c>
      <c r="AD12" s="84">
        <f t="shared" si="28"/>
        <v>33.06</v>
      </c>
      <c r="AE12" s="85">
        <f t="shared" si="29"/>
        <v>525</v>
      </c>
      <c r="AF12" s="85">
        <f t="shared" si="30"/>
        <v>4192</v>
      </c>
      <c r="AG12" s="81">
        <f t="shared" si="31"/>
        <v>12</v>
      </c>
      <c r="AH12" s="84">
        <f t="shared" si="32"/>
        <v>3.75</v>
      </c>
      <c r="AI12" s="85">
        <f t="shared" si="33"/>
        <v>549</v>
      </c>
      <c r="AJ12" s="85">
        <f t="shared" si="34"/>
        <v>4741</v>
      </c>
      <c r="AK12" s="81">
        <f t="shared" si="35"/>
        <v>11</v>
      </c>
      <c r="AL12" s="84">
        <f t="shared" si="36"/>
        <v>29.37</v>
      </c>
      <c r="AM12" s="85">
        <f t="shared" si="37"/>
        <v>290</v>
      </c>
      <c r="AN12" s="85">
        <f t="shared" si="38"/>
        <v>5031</v>
      </c>
      <c r="AO12" s="81">
        <f t="shared" si="39"/>
        <v>12</v>
      </c>
      <c r="AP12" s="86">
        <f t="shared" si="40"/>
        <v>0.0032400462962962964</v>
      </c>
      <c r="AQ12" s="85">
        <f t="shared" si="41"/>
        <v>681</v>
      </c>
      <c r="AR12" s="85">
        <f t="shared" si="42"/>
        <v>5712</v>
      </c>
      <c r="AS12" s="81">
        <f t="shared" si="43"/>
        <v>10</v>
      </c>
    </row>
    <row r="13" spans="1:45" ht="9.75">
      <c r="A13" s="81">
        <f>'Male Athletes'!B17</f>
        <v>58</v>
      </c>
      <c r="B13" s="82" t="str">
        <f t="shared" si="0"/>
        <v>Adam Edgar</v>
      </c>
      <c r="C13" s="82" t="str">
        <f t="shared" si="1"/>
        <v>Macclesfield</v>
      </c>
      <c r="D13" s="82" t="str">
        <f t="shared" si="2"/>
        <v>Northern</v>
      </c>
      <c r="E13" s="84">
        <f t="shared" si="3"/>
        <v>11.76</v>
      </c>
      <c r="F13" s="85">
        <f t="shared" si="4"/>
        <v>699</v>
      </c>
      <c r="G13" s="85">
        <f t="shared" si="5"/>
        <v>699</v>
      </c>
      <c r="H13" s="81">
        <f t="shared" si="6"/>
        <v>7</v>
      </c>
      <c r="I13" s="84">
        <f t="shared" si="7"/>
        <v>6.02</v>
      </c>
      <c r="J13" s="85">
        <f t="shared" si="8"/>
        <v>591</v>
      </c>
      <c r="K13" s="85">
        <f t="shared" si="9"/>
        <v>1290</v>
      </c>
      <c r="L13" s="81">
        <f t="shared" si="10"/>
        <v>9</v>
      </c>
      <c r="M13" s="84">
        <f t="shared" si="11"/>
        <v>9.96</v>
      </c>
      <c r="N13" s="85">
        <f t="shared" si="12"/>
        <v>483</v>
      </c>
      <c r="O13" s="85">
        <f t="shared" si="13"/>
        <v>1773</v>
      </c>
      <c r="P13" s="81">
        <f t="shared" si="14"/>
        <v>11</v>
      </c>
      <c r="Q13" s="84">
        <f t="shared" si="15"/>
        <v>1.73</v>
      </c>
      <c r="R13" s="85">
        <f t="shared" si="16"/>
        <v>569</v>
      </c>
      <c r="S13" s="85">
        <f t="shared" si="17"/>
        <v>2342</v>
      </c>
      <c r="T13" s="81">
        <f t="shared" si="18"/>
        <v>12</v>
      </c>
      <c r="U13" s="84">
        <f t="shared" si="19"/>
        <v>53.25</v>
      </c>
      <c r="V13" s="85">
        <f t="shared" si="20"/>
        <v>671</v>
      </c>
      <c r="W13" s="85">
        <f t="shared" si="21"/>
        <v>3013</v>
      </c>
      <c r="X13" s="81">
        <f t="shared" si="22"/>
        <v>12</v>
      </c>
      <c r="Y13" s="85">
        <f t="shared" si="23"/>
        <v>3013</v>
      </c>
      <c r="Z13" s="84">
        <f t="shared" si="24"/>
        <v>15.4</v>
      </c>
      <c r="AA13" s="85">
        <f t="shared" si="25"/>
        <v>802</v>
      </c>
      <c r="AB13" s="85">
        <f t="shared" si="26"/>
        <v>3815</v>
      </c>
      <c r="AC13" s="81">
        <f t="shared" si="27"/>
        <v>9</v>
      </c>
      <c r="AD13" s="84">
        <f t="shared" si="28"/>
        <v>34.79</v>
      </c>
      <c r="AE13" s="85">
        <f t="shared" si="29"/>
        <v>559</v>
      </c>
      <c r="AF13" s="85">
        <f t="shared" si="30"/>
        <v>4374</v>
      </c>
      <c r="AG13" s="81">
        <f t="shared" si="31"/>
        <v>8</v>
      </c>
      <c r="AH13" s="84">
        <f t="shared" si="32"/>
        <v>3.35</v>
      </c>
      <c r="AI13" s="85">
        <f t="shared" si="33"/>
        <v>444</v>
      </c>
      <c r="AJ13" s="85">
        <f t="shared" si="34"/>
        <v>4818</v>
      </c>
      <c r="AK13" s="81">
        <f t="shared" si="35"/>
        <v>8</v>
      </c>
      <c r="AL13" s="84">
        <f t="shared" si="36"/>
        <v>32.67</v>
      </c>
      <c r="AM13" s="85">
        <f t="shared" si="37"/>
        <v>337</v>
      </c>
      <c r="AN13" s="85">
        <f t="shared" si="38"/>
        <v>5155</v>
      </c>
      <c r="AO13" s="81">
        <f t="shared" si="39"/>
        <v>10</v>
      </c>
      <c r="AP13" s="86">
        <f t="shared" si="40"/>
        <v>0.0035137731481481482</v>
      </c>
      <c r="AQ13" s="85">
        <f t="shared" si="41"/>
        <v>539</v>
      </c>
      <c r="AR13" s="85">
        <f t="shared" si="42"/>
        <v>5694</v>
      </c>
      <c r="AS13" s="81">
        <f t="shared" si="43"/>
        <v>11</v>
      </c>
    </row>
    <row r="14" spans="1:45" ht="9.75">
      <c r="A14" s="81">
        <f>'Male Athletes'!B23</f>
        <v>57</v>
      </c>
      <c r="B14" s="82" t="str">
        <f t="shared" si="0"/>
        <v>David Dempsey</v>
      </c>
      <c r="C14" s="82" t="str">
        <f t="shared" si="1"/>
        <v>Longwood Harriers</v>
      </c>
      <c r="D14" s="82" t="str">
        <f t="shared" si="2"/>
        <v>Northern</v>
      </c>
      <c r="E14" s="84">
        <f t="shared" si="3"/>
        <v>11.92</v>
      </c>
      <c r="F14" s="85">
        <f t="shared" si="4"/>
        <v>667</v>
      </c>
      <c r="G14" s="85">
        <f t="shared" si="5"/>
        <v>667</v>
      </c>
      <c r="H14" s="81">
        <f t="shared" si="6"/>
        <v>11</v>
      </c>
      <c r="I14" s="84">
        <f t="shared" si="7"/>
        <v>6.03</v>
      </c>
      <c r="J14" s="85">
        <f t="shared" si="8"/>
        <v>593</v>
      </c>
      <c r="K14" s="85">
        <f t="shared" si="9"/>
        <v>1260</v>
      </c>
      <c r="L14" s="81">
        <f t="shared" si="10"/>
        <v>12</v>
      </c>
      <c r="M14" s="84">
        <f t="shared" si="11"/>
        <v>9.93</v>
      </c>
      <c r="N14" s="85">
        <f t="shared" si="12"/>
        <v>481</v>
      </c>
      <c r="O14" s="85">
        <f t="shared" si="13"/>
        <v>1741</v>
      </c>
      <c r="P14" s="81">
        <f t="shared" si="14"/>
        <v>12</v>
      </c>
      <c r="Q14" s="84">
        <f t="shared" si="15"/>
        <v>1.79</v>
      </c>
      <c r="R14" s="85">
        <f t="shared" si="16"/>
        <v>619</v>
      </c>
      <c r="S14" s="85">
        <f t="shared" si="17"/>
        <v>2360</v>
      </c>
      <c r="T14" s="81">
        <f t="shared" si="18"/>
        <v>11</v>
      </c>
      <c r="U14" s="84">
        <f t="shared" si="19"/>
        <v>51.06</v>
      </c>
      <c r="V14" s="85">
        <f t="shared" si="20"/>
        <v>766</v>
      </c>
      <c r="W14" s="85">
        <f t="shared" si="21"/>
        <v>3126</v>
      </c>
      <c r="X14" s="81">
        <f t="shared" si="22"/>
        <v>8</v>
      </c>
      <c r="Y14" s="85">
        <f t="shared" si="23"/>
        <v>3126</v>
      </c>
      <c r="Z14" s="84">
        <f t="shared" si="24"/>
        <v>16.32</v>
      </c>
      <c r="AA14" s="85">
        <f t="shared" si="25"/>
        <v>697</v>
      </c>
      <c r="AB14" s="85">
        <f t="shared" si="26"/>
        <v>3823</v>
      </c>
      <c r="AC14" s="81">
        <f t="shared" si="27"/>
        <v>8</v>
      </c>
      <c r="AD14" s="84">
        <f t="shared" si="28"/>
        <v>25.9</v>
      </c>
      <c r="AE14" s="85">
        <f t="shared" si="29"/>
        <v>384</v>
      </c>
      <c r="AF14" s="85">
        <f t="shared" si="30"/>
        <v>4207</v>
      </c>
      <c r="AG14" s="81">
        <f t="shared" si="31"/>
        <v>11</v>
      </c>
      <c r="AH14" s="84">
        <f t="shared" si="32"/>
        <v>3.35</v>
      </c>
      <c r="AI14" s="85">
        <f t="shared" si="33"/>
        <v>444</v>
      </c>
      <c r="AJ14" s="85">
        <f t="shared" si="34"/>
        <v>4651</v>
      </c>
      <c r="AK14" s="81">
        <f t="shared" si="35"/>
        <v>12</v>
      </c>
      <c r="AL14" s="84">
        <f t="shared" si="36"/>
        <v>36.7</v>
      </c>
      <c r="AM14" s="85">
        <f t="shared" si="37"/>
        <v>395</v>
      </c>
      <c r="AN14" s="85">
        <f t="shared" si="38"/>
        <v>5046</v>
      </c>
      <c r="AO14" s="81">
        <f t="shared" si="39"/>
        <v>11</v>
      </c>
      <c r="AP14" s="86">
        <f t="shared" si="40"/>
        <v>0.0033668981481481484</v>
      </c>
      <c r="AQ14" s="85">
        <f t="shared" si="41"/>
        <v>613</v>
      </c>
      <c r="AR14" s="85">
        <f t="shared" si="42"/>
        <v>5659</v>
      </c>
      <c r="AS14" s="81">
        <f t="shared" si="43"/>
        <v>12</v>
      </c>
    </row>
    <row r="15" spans="1:45" ht="9.75">
      <c r="A15" s="81">
        <f>'Male Athletes'!B20</f>
        <v>67</v>
      </c>
      <c r="B15" s="82" t="str">
        <f t="shared" si="0"/>
        <v>Craig Mcewan</v>
      </c>
      <c r="C15" s="82" t="str">
        <f t="shared" si="1"/>
        <v>Whitemoss Aac</v>
      </c>
      <c r="D15" s="82" t="str">
        <f t="shared" si="2"/>
        <v>Scotland</v>
      </c>
      <c r="E15" s="84">
        <f t="shared" si="3"/>
        <v>11.44</v>
      </c>
      <c r="F15" s="85">
        <f t="shared" si="4"/>
        <v>765</v>
      </c>
      <c r="G15" s="85">
        <f t="shared" si="5"/>
        <v>765</v>
      </c>
      <c r="H15" s="81">
        <f t="shared" si="6"/>
        <v>3</v>
      </c>
      <c r="I15" s="84">
        <f t="shared" si="7"/>
        <v>5.67</v>
      </c>
      <c r="J15" s="85">
        <f t="shared" si="8"/>
        <v>516</v>
      </c>
      <c r="K15" s="85">
        <f t="shared" si="9"/>
        <v>1281</v>
      </c>
      <c r="L15" s="81">
        <f t="shared" si="10"/>
        <v>10</v>
      </c>
      <c r="M15" s="84">
        <f t="shared" si="11"/>
        <v>10.5</v>
      </c>
      <c r="N15" s="85">
        <f t="shared" si="12"/>
        <v>516</v>
      </c>
      <c r="O15" s="85">
        <f t="shared" si="13"/>
        <v>1797</v>
      </c>
      <c r="P15" s="81">
        <f t="shared" si="14"/>
        <v>10</v>
      </c>
      <c r="Q15" s="84">
        <f t="shared" si="15"/>
        <v>1.64</v>
      </c>
      <c r="R15" s="85">
        <f t="shared" si="16"/>
        <v>496</v>
      </c>
      <c r="S15" s="85">
        <f t="shared" si="17"/>
        <v>2293</v>
      </c>
      <c r="T15" s="81">
        <f t="shared" si="18"/>
        <v>13</v>
      </c>
      <c r="U15" s="84">
        <f t="shared" si="19"/>
        <v>51.84</v>
      </c>
      <c r="V15" s="85">
        <f t="shared" si="20"/>
        <v>732</v>
      </c>
      <c r="W15" s="85">
        <f t="shared" si="21"/>
        <v>3025</v>
      </c>
      <c r="X15" s="81">
        <f t="shared" si="22"/>
        <v>11</v>
      </c>
      <c r="Y15" s="85">
        <f t="shared" si="23"/>
        <v>3025</v>
      </c>
      <c r="Z15" s="84">
        <f t="shared" si="24"/>
        <v>17.02</v>
      </c>
      <c r="AA15" s="85">
        <f t="shared" si="25"/>
        <v>622</v>
      </c>
      <c r="AB15" s="85">
        <f t="shared" si="26"/>
        <v>3647</v>
      </c>
      <c r="AC15" s="81">
        <f t="shared" si="27"/>
        <v>13</v>
      </c>
      <c r="AD15" s="84">
        <f t="shared" si="28"/>
        <v>28.72</v>
      </c>
      <c r="AE15" s="85">
        <f t="shared" si="29"/>
        <v>439</v>
      </c>
      <c r="AF15" s="85">
        <f t="shared" si="30"/>
        <v>4086</v>
      </c>
      <c r="AG15" s="81">
        <f t="shared" si="31"/>
        <v>13</v>
      </c>
      <c r="AH15" s="84">
        <f t="shared" si="32"/>
        <v>2.85</v>
      </c>
      <c r="AI15" s="85">
        <f t="shared" si="33"/>
        <v>321</v>
      </c>
      <c r="AJ15" s="85">
        <f t="shared" si="34"/>
        <v>4407</v>
      </c>
      <c r="AK15" s="81">
        <f t="shared" si="35"/>
        <v>13</v>
      </c>
      <c r="AL15" s="84">
        <f t="shared" si="36"/>
        <v>37.62</v>
      </c>
      <c r="AM15" s="85">
        <f t="shared" si="37"/>
        <v>408</v>
      </c>
      <c r="AN15" s="85">
        <f t="shared" si="38"/>
        <v>4815</v>
      </c>
      <c r="AO15" s="81">
        <f t="shared" si="39"/>
        <v>13</v>
      </c>
      <c r="AP15" s="86">
        <f t="shared" si="40"/>
        <v>0.0034645833333333334</v>
      </c>
      <c r="AQ15" s="85">
        <f t="shared" si="41"/>
        <v>564</v>
      </c>
      <c r="AR15" s="85">
        <f t="shared" si="42"/>
        <v>5379</v>
      </c>
      <c r="AS15" s="81">
        <f t="shared" si="43"/>
        <v>13</v>
      </c>
    </row>
    <row r="16" spans="1:45" ht="9.75">
      <c r="A16" s="81">
        <f>'Male Athletes'!B11</f>
        <v>70</v>
      </c>
      <c r="B16" s="82" t="str">
        <f t="shared" si="0"/>
        <v>Andrew Robinson</v>
      </c>
      <c r="C16" s="82" t="str">
        <f t="shared" si="1"/>
        <v>Preston Harriers</v>
      </c>
      <c r="D16" s="82" t="str">
        <f t="shared" si="2"/>
        <v>Northern</v>
      </c>
      <c r="E16" s="84">
        <f t="shared" si="3"/>
        <v>11.62</v>
      </c>
      <c r="F16" s="85">
        <f t="shared" si="4"/>
        <v>728</v>
      </c>
      <c r="G16" s="85">
        <f t="shared" si="5"/>
        <v>728</v>
      </c>
      <c r="H16" s="81">
        <f t="shared" si="6"/>
        <v>6</v>
      </c>
      <c r="I16" s="84">
        <f t="shared" si="7"/>
        <v>0</v>
      </c>
      <c r="J16" s="85">
        <f t="shared" si="8"/>
        <v>0</v>
      </c>
      <c r="K16" s="85">
        <f t="shared" si="9"/>
        <v>728</v>
      </c>
      <c r="L16" s="81">
        <f t="shared" si="10"/>
        <v>14</v>
      </c>
      <c r="M16" s="84">
        <f t="shared" si="11"/>
        <v>11.33</v>
      </c>
      <c r="N16" s="85">
        <f t="shared" si="12"/>
        <v>566</v>
      </c>
      <c r="O16" s="85">
        <f t="shared" si="13"/>
        <v>1294</v>
      </c>
      <c r="P16" s="81">
        <f t="shared" si="14"/>
        <v>14</v>
      </c>
      <c r="Q16" s="84">
        <f t="shared" si="15"/>
        <v>1.82</v>
      </c>
      <c r="R16" s="85">
        <f t="shared" si="16"/>
        <v>644</v>
      </c>
      <c r="S16" s="85">
        <f t="shared" si="17"/>
        <v>1938</v>
      </c>
      <c r="T16" s="81">
        <f t="shared" si="18"/>
        <v>14</v>
      </c>
      <c r="U16" s="84">
        <f t="shared" si="19"/>
        <v>54.56</v>
      </c>
      <c r="V16" s="85">
        <f t="shared" si="20"/>
        <v>617</v>
      </c>
      <c r="W16" s="85">
        <f t="shared" si="21"/>
        <v>2555</v>
      </c>
      <c r="X16" s="81">
        <f t="shared" si="22"/>
        <v>14</v>
      </c>
      <c r="Y16" s="85">
        <f t="shared" si="23"/>
        <v>2555</v>
      </c>
      <c r="Z16" s="84">
        <f t="shared" si="24"/>
        <v>16.15</v>
      </c>
      <c r="AA16" s="85">
        <f t="shared" si="25"/>
        <v>716</v>
      </c>
      <c r="AB16" s="85">
        <f t="shared" si="26"/>
        <v>3271</v>
      </c>
      <c r="AC16" s="81">
        <f t="shared" si="27"/>
        <v>14</v>
      </c>
      <c r="AD16" s="84">
        <f t="shared" si="28"/>
        <v>30.38</v>
      </c>
      <c r="AE16" s="85">
        <f t="shared" si="29"/>
        <v>472</v>
      </c>
      <c r="AF16" s="85">
        <f t="shared" si="30"/>
        <v>3743</v>
      </c>
      <c r="AG16" s="81">
        <f t="shared" si="31"/>
        <v>14</v>
      </c>
      <c r="AH16" s="84">
        <f t="shared" si="32"/>
        <v>3.65</v>
      </c>
      <c r="AI16" s="85">
        <f t="shared" si="33"/>
        <v>522</v>
      </c>
      <c r="AJ16" s="85">
        <f t="shared" si="34"/>
        <v>4265</v>
      </c>
      <c r="AK16" s="81">
        <f t="shared" si="35"/>
        <v>14</v>
      </c>
      <c r="AL16" s="84">
        <f t="shared" si="36"/>
        <v>37.23</v>
      </c>
      <c r="AM16" s="85">
        <f t="shared" si="37"/>
        <v>402</v>
      </c>
      <c r="AN16" s="85">
        <f t="shared" si="38"/>
        <v>4667</v>
      </c>
      <c r="AO16" s="81">
        <f t="shared" si="39"/>
        <v>14</v>
      </c>
      <c r="AP16" s="86">
        <f t="shared" si="40"/>
        <v>0.0037650462962962963</v>
      </c>
      <c r="AQ16" s="85">
        <f t="shared" si="41"/>
        <v>423</v>
      </c>
      <c r="AR16" s="85">
        <f t="shared" si="42"/>
        <v>5090</v>
      </c>
      <c r="AS16" s="81">
        <f t="shared" si="43"/>
        <v>14</v>
      </c>
    </row>
    <row r="17" spans="1:45" ht="9.75">
      <c r="A17" s="81"/>
      <c r="B17" s="82">
        <f t="shared" si="0"/>
      </c>
      <c r="C17" s="82">
        <f>IF(OR($A17=0,$A17="",$A17=" "),"",VLOOKUP($A17,athletes,4,FALSE))</f>
      </c>
      <c r="D17" s="82">
        <f t="shared" si="2"/>
      </c>
      <c r="E17" s="84">
        <f t="shared" si="3"/>
        <v>0</v>
      </c>
      <c r="F17" s="85">
        <f t="shared" si="4"/>
        <v>0</v>
      </c>
      <c r="G17" s="85">
        <f t="shared" si="5"/>
        <v>0</v>
      </c>
      <c r="H17" s="81">
        <f t="shared" si="6"/>
      </c>
      <c r="I17" s="84">
        <f t="shared" si="7"/>
        <v>0</v>
      </c>
      <c r="J17" s="85">
        <f t="shared" si="8"/>
        <v>0</v>
      </c>
      <c r="K17" s="85">
        <f t="shared" si="9"/>
        <v>0</v>
      </c>
      <c r="L17" s="81">
        <f t="shared" si="10"/>
      </c>
      <c r="M17" s="84">
        <f t="shared" si="11"/>
        <v>0</v>
      </c>
      <c r="N17" s="85">
        <f t="shared" si="12"/>
        <v>0</v>
      </c>
      <c r="O17" s="85">
        <f t="shared" si="13"/>
        <v>0</v>
      </c>
      <c r="P17" s="81">
        <f t="shared" si="14"/>
      </c>
      <c r="Q17" s="84">
        <f t="shared" si="15"/>
        <v>0</v>
      </c>
      <c r="R17" s="85">
        <f t="shared" si="16"/>
        <v>0</v>
      </c>
      <c r="S17" s="85">
        <f t="shared" si="17"/>
        <v>0</v>
      </c>
      <c r="T17" s="81">
        <f t="shared" si="18"/>
      </c>
      <c r="U17" s="84">
        <f t="shared" si="19"/>
        <v>0</v>
      </c>
      <c r="V17" s="85">
        <f t="shared" si="20"/>
        <v>0</v>
      </c>
      <c r="W17" s="85">
        <f t="shared" si="21"/>
        <v>0</v>
      </c>
      <c r="X17" s="81">
        <f t="shared" si="22"/>
      </c>
      <c r="Y17" s="85">
        <f t="shared" si="23"/>
        <v>0</v>
      </c>
      <c r="Z17" s="84">
        <f t="shared" si="24"/>
        <v>0</v>
      </c>
      <c r="AA17" s="85">
        <f t="shared" si="25"/>
        <v>0</v>
      </c>
      <c r="AB17" s="85">
        <f t="shared" si="26"/>
        <v>0</v>
      </c>
      <c r="AC17" s="81">
        <f t="shared" si="27"/>
      </c>
      <c r="AD17" s="84">
        <f t="shared" si="28"/>
        <v>0</v>
      </c>
      <c r="AE17" s="85">
        <f t="shared" si="29"/>
        <v>0</v>
      </c>
      <c r="AF17" s="85">
        <f t="shared" si="30"/>
        <v>0</v>
      </c>
      <c r="AG17" s="81">
        <f t="shared" si="31"/>
      </c>
      <c r="AH17" s="84">
        <f t="shared" si="32"/>
        <v>0</v>
      </c>
      <c r="AI17" s="85">
        <f t="shared" si="33"/>
        <v>0</v>
      </c>
      <c r="AJ17" s="85">
        <f t="shared" si="34"/>
        <v>0</v>
      </c>
      <c r="AK17" s="81">
        <f t="shared" si="35"/>
      </c>
      <c r="AL17" s="84">
        <f t="shared" si="36"/>
        <v>0</v>
      </c>
      <c r="AM17" s="85">
        <f t="shared" si="37"/>
        <v>0</v>
      </c>
      <c r="AN17" s="85">
        <f t="shared" si="38"/>
        <v>0</v>
      </c>
      <c r="AO17" s="81">
        <f t="shared" si="39"/>
      </c>
      <c r="AP17" s="86">
        <f t="shared" si="40"/>
        <v>0</v>
      </c>
      <c r="AQ17" s="85">
        <f t="shared" si="41"/>
        <v>0</v>
      </c>
      <c r="AR17" s="85">
        <f t="shared" si="42"/>
        <v>0</v>
      </c>
      <c r="AS17" s="81">
        <f t="shared" si="43"/>
      </c>
    </row>
    <row r="18" spans="1:45" ht="9.75">
      <c r="A18" s="81"/>
      <c r="B18" s="82">
        <f t="shared" si="0"/>
      </c>
      <c r="C18" s="82">
        <f aca="true" t="shared" si="44" ref="C18:C25">IF(OR(A18=0,A18="",A18=" "),"",VLOOKUP(A18,athletes,4,FALSE))</f>
      </c>
      <c r="D18" s="82">
        <f t="shared" si="2"/>
      </c>
      <c r="E18" s="84">
        <f t="shared" si="3"/>
        <v>0</v>
      </c>
      <c r="F18" s="85">
        <f t="shared" si="4"/>
        <v>0</v>
      </c>
      <c r="G18" s="85">
        <f t="shared" si="5"/>
        <v>0</v>
      </c>
      <c r="H18" s="81">
        <f t="shared" si="6"/>
      </c>
      <c r="I18" s="84">
        <f t="shared" si="7"/>
        <v>0</v>
      </c>
      <c r="J18" s="85">
        <f t="shared" si="8"/>
        <v>0</v>
      </c>
      <c r="K18" s="85">
        <f t="shared" si="9"/>
        <v>0</v>
      </c>
      <c r="L18" s="81">
        <f t="shared" si="10"/>
      </c>
      <c r="M18" s="84">
        <f t="shared" si="11"/>
        <v>0</v>
      </c>
      <c r="N18" s="85">
        <f t="shared" si="12"/>
        <v>0</v>
      </c>
      <c r="O18" s="85">
        <f t="shared" si="13"/>
        <v>0</v>
      </c>
      <c r="P18" s="81">
        <f t="shared" si="14"/>
      </c>
      <c r="Q18" s="84">
        <f t="shared" si="15"/>
        <v>0</v>
      </c>
      <c r="R18" s="85">
        <f t="shared" si="16"/>
        <v>0</v>
      </c>
      <c r="S18" s="85">
        <f t="shared" si="17"/>
        <v>0</v>
      </c>
      <c r="T18" s="81">
        <f t="shared" si="18"/>
      </c>
      <c r="U18" s="84">
        <f t="shared" si="19"/>
        <v>0</v>
      </c>
      <c r="V18" s="85">
        <f t="shared" si="20"/>
        <v>0</v>
      </c>
      <c r="W18" s="85">
        <f t="shared" si="21"/>
        <v>0</v>
      </c>
      <c r="X18" s="81">
        <f t="shared" si="22"/>
      </c>
      <c r="Y18" s="85">
        <f t="shared" si="23"/>
        <v>0</v>
      </c>
      <c r="Z18" s="84">
        <f t="shared" si="24"/>
        <v>0</v>
      </c>
      <c r="AA18" s="85">
        <f t="shared" si="25"/>
        <v>0</v>
      </c>
      <c r="AB18" s="85">
        <f t="shared" si="26"/>
        <v>0</v>
      </c>
      <c r="AC18" s="81">
        <f t="shared" si="27"/>
      </c>
      <c r="AD18" s="84">
        <f t="shared" si="28"/>
        <v>0</v>
      </c>
      <c r="AE18" s="85">
        <f t="shared" si="29"/>
        <v>0</v>
      </c>
      <c r="AF18" s="85">
        <f t="shared" si="30"/>
        <v>0</v>
      </c>
      <c r="AG18" s="81">
        <f t="shared" si="31"/>
      </c>
      <c r="AH18" s="84">
        <f t="shared" si="32"/>
        <v>0</v>
      </c>
      <c r="AI18" s="85">
        <f t="shared" si="33"/>
        <v>0</v>
      </c>
      <c r="AJ18" s="85">
        <f t="shared" si="34"/>
        <v>0</v>
      </c>
      <c r="AK18" s="81">
        <f t="shared" si="35"/>
      </c>
      <c r="AL18" s="84">
        <f t="shared" si="36"/>
        <v>0</v>
      </c>
      <c r="AM18" s="85">
        <f t="shared" si="37"/>
        <v>0</v>
      </c>
      <c r="AN18" s="85">
        <f t="shared" si="38"/>
        <v>0</v>
      </c>
      <c r="AO18" s="81">
        <f t="shared" si="39"/>
      </c>
      <c r="AP18" s="86">
        <f t="shared" si="40"/>
        <v>0</v>
      </c>
      <c r="AQ18" s="85">
        <f t="shared" si="41"/>
        <v>0</v>
      </c>
      <c r="AR18" s="85">
        <f t="shared" si="42"/>
        <v>0</v>
      </c>
      <c r="AS18" s="81">
        <f t="shared" si="43"/>
      </c>
    </row>
    <row r="19" spans="1:45" ht="9.75">
      <c r="A19" s="81"/>
      <c r="B19" s="82">
        <f t="shared" si="0"/>
      </c>
      <c r="C19" s="82">
        <f t="shared" si="44"/>
      </c>
      <c r="D19" s="82">
        <f t="shared" si="2"/>
      </c>
      <c r="E19" s="84">
        <f t="shared" si="3"/>
        <v>0</v>
      </c>
      <c r="F19" s="85">
        <f t="shared" si="4"/>
        <v>0</v>
      </c>
      <c r="G19" s="85">
        <f t="shared" si="5"/>
        <v>0</v>
      </c>
      <c r="H19" s="81">
        <f t="shared" si="6"/>
      </c>
      <c r="I19" s="84">
        <f t="shared" si="7"/>
        <v>0</v>
      </c>
      <c r="J19" s="85">
        <f t="shared" si="8"/>
        <v>0</v>
      </c>
      <c r="K19" s="85">
        <f t="shared" si="9"/>
        <v>0</v>
      </c>
      <c r="L19" s="81">
        <f t="shared" si="10"/>
      </c>
      <c r="M19" s="84">
        <f t="shared" si="11"/>
        <v>0</v>
      </c>
      <c r="N19" s="85">
        <f t="shared" si="12"/>
        <v>0</v>
      </c>
      <c r="O19" s="85">
        <f t="shared" si="13"/>
        <v>0</v>
      </c>
      <c r="P19" s="81">
        <f t="shared" si="14"/>
      </c>
      <c r="Q19" s="84">
        <f t="shared" si="15"/>
        <v>0</v>
      </c>
      <c r="R19" s="85">
        <f t="shared" si="16"/>
        <v>0</v>
      </c>
      <c r="S19" s="85">
        <f t="shared" si="17"/>
        <v>0</v>
      </c>
      <c r="T19" s="81">
        <f t="shared" si="18"/>
      </c>
      <c r="U19" s="84">
        <f t="shared" si="19"/>
        <v>0</v>
      </c>
      <c r="V19" s="85">
        <f t="shared" si="20"/>
        <v>0</v>
      </c>
      <c r="W19" s="85">
        <f t="shared" si="21"/>
        <v>0</v>
      </c>
      <c r="X19" s="81">
        <f t="shared" si="22"/>
      </c>
      <c r="Y19" s="85">
        <f t="shared" si="23"/>
        <v>0</v>
      </c>
      <c r="Z19" s="84">
        <f t="shared" si="24"/>
        <v>0</v>
      </c>
      <c r="AA19" s="85">
        <f t="shared" si="25"/>
        <v>0</v>
      </c>
      <c r="AB19" s="85">
        <f t="shared" si="26"/>
        <v>0</v>
      </c>
      <c r="AC19" s="81">
        <f t="shared" si="27"/>
      </c>
      <c r="AD19" s="84">
        <f t="shared" si="28"/>
        <v>0</v>
      </c>
      <c r="AE19" s="85">
        <f t="shared" si="29"/>
        <v>0</v>
      </c>
      <c r="AF19" s="85">
        <f t="shared" si="30"/>
        <v>0</v>
      </c>
      <c r="AG19" s="81">
        <f t="shared" si="31"/>
      </c>
      <c r="AH19" s="84" t="s">
        <v>442</v>
      </c>
      <c r="AI19" s="85">
        <f t="shared" si="33"/>
        <v>0</v>
      </c>
      <c r="AJ19" s="85">
        <f t="shared" si="34"/>
        <v>0</v>
      </c>
      <c r="AK19" s="81">
        <f t="shared" si="35"/>
      </c>
      <c r="AL19" s="84">
        <f t="shared" si="36"/>
        <v>0</v>
      </c>
      <c r="AM19" s="85">
        <f t="shared" si="37"/>
        <v>0</v>
      </c>
      <c r="AN19" s="85">
        <f t="shared" si="38"/>
        <v>0</v>
      </c>
      <c r="AO19" s="81">
        <f t="shared" si="39"/>
      </c>
      <c r="AP19" s="86">
        <f t="shared" si="40"/>
        <v>0</v>
      </c>
      <c r="AQ19" s="85">
        <f t="shared" si="41"/>
        <v>0</v>
      </c>
      <c r="AR19" s="85">
        <f t="shared" si="42"/>
        <v>0</v>
      </c>
      <c r="AS19" s="81">
        <f t="shared" si="43"/>
      </c>
    </row>
    <row r="20" spans="1:45" ht="9.75">
      <c r="A20" s="81"/>
      <c r="B20" s="82">
        <f t="shared" si="0"/>
      </c>
      <c r="C20" s="82">
        <f t="shared" si="44"/>
      </c>
      <c r="D20" s="82">
        <f t="shared" si="2"/>
      </c>
      <c r="E20" s="84">
        <f t="shared" si="3"/>
        <v>0</v>
      </c>
      <c r="F20" s="85">
        <f t="shared" si="4"/>
        <v>0</v>
      </c>
      <c r="G20" s="85">
        <f t="shared" si="5"/>
        <v>0</v>
      </c>
      <c r="H20" s="81">
        <f t="shared" si="6"/>
      </c>
      <c r="I20" s="84">
        <f t="shared" si="7"/>
        <v>0</v>
      </c>
      <c r="J20" s="85">
        <f t="shared" si="8"/>
        <v>0</v>
      </c>
      <c r="K20" s="85">
        <f t="shared" si="9"/>
        <v>0</v>
      </c>
      <c r="L20" s="81">
        <f t="shared" si="10"/>
      </c>
      <c r="M20" s="84">
        <f t="shared" si="11"/>
        <v>0</v>
      </c>
      <c r="N20" s="85">
        <f t="shared" si="12"/>
        <v>0</v>
      </c>
      <c r="O20" s="85">
        <f t="shared" si="13"/>
        <v>0</v>
      </c>
      <c r="P20" s="81">
        <f t="shared" si="14"/>
      </c>
      <c r="Q20" s="84">
        <f t="shared" si="15"/>
        <v>0</v>
      </c>
      <c r="R20" s="85">
        <f t="shared" si="16"/>
        <v>0</v>
      </c>
      <c r="S20" s="85">
        <f t="shared" si="17"/>
        <v>0</v>
      </c>
      <c r="T20" s="81">
        <f t="shared" si="18"/>
      </c>
      <c r="U20" s="84">
        <f t="shared" si="19"/>
        <v>0</v>
      </c>
      <c r="V20" s="85">
        <f t="shared" si="20"/>
        <v>0</v>
      </c>
      <c r="W20" s="85">
        <f t="shared" si="21"/>
        <v>0</v>
      </c>
      <c r="X20" s="81">
        <f t="shared" si="22"/>
      </c>
      <c r="Y20" s="85">
        <f t="shared" si="23"/>
        <v>0</v>
      </c>
      <c r="Z20" s="84">
        <f t="shared" si="24"/>
        <v>0</v>
      </c>
      <c r="AA20" s="85">
        <f t="shared" si="25"/>
        <v>0</v>
      </c>
      <c r="AB20" s="85">
        <f t="shared" si="26"/>
        <v>0</v>
      </c>
      <c r="AC20" s="81">
        <f t="shared" si="27"/>
      </c>
      <c r="AD20" s="84">
        <f t="shared" si="28"/>
        <v>0</v>
      </c>
      <c r="AE20" s="85">
        <f t="shared" si="29"/>
        <v>0</v>
      </c>
      <c r="AF20" s="85">
        <f t="shared" si="30"/>
        <v>0</v>
      </c>
      <c r="AG20" s="81">
        <f t="shared" si="31"/>
      </c>
      <c r="AH20" s="84">
        <f aca="true" t="shared" si="45" ref="AH20:AH26">IF(OR($A20=0,$A20="",$A20=" ",ISERROR(VLOOKUP($A20,mpolev,4,FALSE)=TRUE)),0,VLOOKUP($A20,mpolev,4,FALSE))</f>
        <v>0</v>
      </c>
      <c r="AI20" s="85">
        <f t="shared" si="33"/>
        <v>0</v>
      </c>
      <c r="AJ20" s="85">
        <f t="shared" si="34"/>
        <v>0</v>
      </c>
      <c r="AK20" s="81">
        <f t="shared" si="35"/>
      </c>
      <c r="AL20" s="84">
        <f t="shared" si="36"/>
        <v>0</v>
      </c>
      <c r="AM20" s="85">
        <f t="shared" si="37"/>
        <v>0</v>
      </c>
      <c r="AN20" s="85">
        <f t="shared" si="38"/>
        <v>0</v>
      </c>
      <c r="AO20" s="81">
        <f t="shared" si="39"/>
      </c>
      <c r="AP20" s="86">
        <f t="shared" si="40"/>
        <v>0</v>
      </c>
      <c r="AQ20" s="85">
        <f t="shared" si="41"/>
        <v>0</v>
      </c>
      <c r="AR20" s="85">
        <f t="shared" si="42"/>
        <v>0</v>
      </c>
      <c r="AS20" s="81">
        <f t="shared" si="43"/>
      </c>
    </row>
    <row r="21" spans="1:45" ht="9.75">
      <c r="A21" s="81"/>
      <c r="B21" s="82">
        <f t="shared" si="0"/>
      </c>
      <c r="C21" s="82">
        <f t="shared" si="44"/>
      </c>
      <c r="D21" s="82">
        <f t="shared" si="2"/>
      </c>
      <c r="E21" s="84">
        <f t="shared" si="3"/>
        <v>0</v>
      </c>
      <c r="F21" s="85">
        <f t="shared" si="4"/>
        <v>0</v>
      </c>
      <c r="G21" s="85">
        <f t="shared" si="5"/>
        <v>0</v>
      </c>
      <c r="H21" s="81">
        <f t="shared" si="6"/>
      </c>
      <c r="I21" s="84">
        <f t="shared" si="7"/>
        <v>0</v>
      </c>
      <c r="J21" s="85">
        <f t="shared" si="8"/>
        <v>0</v>
      </c>
      <c r="K21" s="85">
        <f t="shared" si="9"/>
        <v>0</v>
      </c>
      <c r="L21" s="81">
        <f t="shared" si="10"/>
      </c>
      <c r="M21" s="84">
        <f t="shared" si="11"/>
        <v>0</v>
      </c>
      <c r="N21" s="85">
        <f t="shared" si="12"/>
        <v>0</v>
      </c>
      <c r="O21" s="85">
        <f t="shared" si="13"/>
        <v>0</v>
      </c>
      <c r="P21" s="81">
        <f t="shared" si="14"/>
      </c>
      <c r="Q21" s="84">
        <f t="shared" si="15"/>
        <v>0</v>
      </c>
      <c r="R21" s="85">
        <f t="shared" si="16"/>
        <v>0</v>
      </c>
      <c r="S21" s="85">
        <f t="shared" si="17"/>
        <v>0</v>
      </c>
      <c r="T21" s="81">
        <f t="shared" si="18"/>
      </c>
      <c r="U21" s="84">
        <f t="shared" si="19"/>
        <v>0</v>
      </c>
      <c r="V21" s="85">
        <f t="shared" si="20"/>
        <v>0</v>
      </c>
      <c r="W21" s="85">
        <f t="shared" si="21"/>
        <v>0</v>
      </c>
      <c r="X21" s="81">
        <f t="shared" si="22"/>
      </c>
      <c r="Y21" s="85">
        <f t="shared" si="23"/>
        <v>0</v>
      </c>
      <c r="Z21" s="84">
        <f t="shared" si="24"/>
        <v>0</v>
      </c>
      <c r="AA21" s="85">
        <f t="shared" si="25"/>
        <v>0</v>
      </c>
      <c r="AB21" s="85">
        <f t="shared" si="26"/>
        <v>0</v>
      </c>
      <c r="AC21" s="81">
        <f t="shared" si="27"/>
      </c>
      <c r="AD21" s="84">
        <f t="shared" si="28"/>
        <v>0</v>
      </c>
      <c r="AE21" s="85">
        <f t="shared" si="29"/>
        <v>0</v>
      </c>
      <c r="AF21" s="85">
        <f t="shared" si="30"/>
        <v>0</v>
      </c>
      <c r="AG21" s="81">
        <f t="shared" si="31"/>
      </c>
      <c r="AH21" s="84">
        <f t="shared" si="45"/>
        <v>0</v>
      </c>
      <c r="AI21" s="85">
        <f t="shared" si="33"/>
        <v>0</v>
      </c>
      <c r="AJ21" s="85">
        <f t="shared" si="34"/>
        <v>0</v>
      </c>
      <c r="AK21" s="81">
        <f t="shared" si="35"/>
      </c>
      <c r="AL21" s="84">
        <f t="shared" si="36"/>
        <v>0</v>
      </c>
      <c r="AM21" s="85">
        <f t="shared" si="37"/>
        <v>0</v>
      </c>
      <c r="AN21" s="85">
        <f t="shared" si="38"/>
        <v>0</v>
      </c>
      <c r="AO21" s="81">
        <f t="shared" si="39"/>
      </c>
      <c r="AP21" s="86">
        <f t="shared" si="40"/>
        <v>0</v>
      </c>
      <c r="AQ21" s="85">
        <f t="shared" si="41"/>
        <v>0</v>
      </c>
      <c r="AR21" s="85">
        <f t="shared" si="42"/>
        <v>0</v>
      </c>
      <c r="AS21" s="81">
        <f t="shared" si="43"/>
      </c>
    </row>
    <row r="22" spans="1:45" ht="9.75">
      <c r="A22" s="81"/>
      <c r="B22" s="82">
        <f t="shared" si="0"/>
      </c>
      <c r="C22" s="82">
        <f t="shared" si="44"/>
      </c>
      <c r="D22" s="82">
        <f t="shared" si="2"/>
      </c>
      <c r="E22" s="84">
        <f t="shared" si="3"/>
        <v>0</v>
      </c>
      <c r="F22" s="85">
        <f t="shared" si="4"/>
        <v>0</v>
      </c>
      <c r="G22" s="85">
        <f t="shared" si="5"/>
        <v>0</v>
      </c>
      <c r="H22" s="81">
        <f t="shared" si="6"/>
      </c>
      <c r="I22" s="84">
        <f t="shared" si="7"/>
        <v>0</v>
      </c>
      <c r="J22" s="85">
        <f t="shared" si="8"/>
        <v>0</v>
      </c>
      <c r="K22" s="85">
        <f t="shared" si="9"/>
        <v>0</v>
      </c>
      <c r="L22" s="81">
        <f t="shared" si="10"/>
      </c>
      <c r="M22" s="84">
        <f t="shared" si="11"/>
        <v>0</v>
      </c>
      <c r="N22" s="85">
        <f t="shared" si="12"/>
        <v>0</v>
      </c>
      <c r="O22" s="85">
        <f t="shared" si="13"/>
        <v>0</v>
      </c>
      <c r="P22" s="81">
        <f t="shared" si="14"/>
      </c>
      <c r="Q22" s="84">
        <f t="shared" si="15"/>
        <v>0</v>
      </c>
      <c r="R22" s="85">
        <f t="shared" si="16"/>
        <v>0</v>
      </c>
      <c r="S22" s="85">
        <f t="shared" si="17"/>
        <v>0</v>
      </c>
      <c r="T22" s="81">
        <f t="shared" si="18"/>
      </c>
      <c r="U22" s="84">
        <f t="shared" si="19"/>
        <v>0</v>
      </c>
      <c r="V22" s="85">
        <f t="shared" si="20"/>
        <v>0</v>
      </c>
      <c r="W22" s="85">
        <f t="shared" si="21"/>
        <v>0</v>
      </c>
      <c r="X22" s="81">
        <f t="shared" si="22"/>
      </c>
      <c r="Y22" s="85">
        <f t="shared" si="23"/>
        <v>0</v>
      </c>
      <c r="Z22" s="84">
        <f t="shared" si="24"/>
        <v>0</v>
      </c>
      <c r="AA22" s="85">
        <f t="shared" si="25"/>
        <v>0</v>
      </c>
      <c r="AB22" s="85">
        <f t="shared" si="26"/>
        <v>0</v>
      </c>
      <c r="AC22" s="81">
        <f t="shared" si="27"/>
      </c>
      <c r="AD22" s="84">
        <f t="shared" si="28"/>
        <v>0</v>
      </c>
      <c r="AE22" s="85">
        <f t="shared" si="29"/>
        <v>0</v>
      </c>
      <c r="AF22" s="85">
        <f t="shared" si="30"/>
        <v>0</v>
      </c>
      <c r="AG22" s="81">
        <f t="shared" si="31"/>
      </c>
      <c r="AH22" s="84">
        <f t="shared" si="45"/>
        <v>0</v>
      </c>
      <c r="AI22" s="85">
        <f t="shared" si="33"/>
        <v>0</v>
      </c>
      <c r="AJ22" s="85">
        <f t="shared" si="34"/>
        <v>0</v>
      </c>
      <c r="AK22" s="81">
        <f t="shared" si="35"/>
      </c>
      <c r="AL22" s="84">
        <f t="shared" si="36"/>
        <v>0</v>
      </c>
      <c r="AM22" s="85">
        <f t="shared" si="37"/>
        <v>0</v>
      </c>
      <c r="AN22" s="85">
        <f t="shared" si="38"/>
        <v>0</v>
      </c>
      <c r="AO22" s="81">
        <f t="shared" si="39"/>
      </c>
      <c r="AP22" s="86">
        <f t="shared" si="40"/>
        <v>0</v>
      </c>
      <c r="AQ22" s="85">
        <f t="shared" si="41"/>
        <v>0</v>
      </c>
      <c r="AR22" s="85">
        <f t="shared" si="42"/>
        <v>0</v>
      </c>
      <c r="AS22" s="81">
        <f t="shared" si="43"/>
      </c>
    </row>
    <row r="23" spans="1:45" ht="9.75">
      <c r="A23" s="81"/>
      <c r="B23" s="82">
        <f t="shared" si="0"/>
      </c>
      <c r="C23" s="82">
        <f t="shared" si="44"/>
      </c>
      <c r="D23" s="82">
        <f t="shared" si="2"/>
      </c>
      <c r="E23" s="84">
        <f t="shared" si="3"/>
        <v>0</v>
      </c>
      <c r="F23" s="85">
        <f t="shared" si="4"/>
        <v>0</v>
      </c>
      <c r="G23" s="85">
        <f t="shared" si="5"/>
        <v>0</v>
      </c>
      <c r="H23" s="81">
        <f t="shared" si="6"/>
      </c>
      <c r="I23" s="84">
        <f t="shared" si="7"/>
        <v>0</v>
      </c>
      <c r="J23" s="85">
        <f t="shared" si="8"/>
        <v>0</v>
      </c>
      <c r="K23" s="85">
        <f t="shared" si="9"/>
        <v>0</v>
      </c>
      <c r="L23" s="81">
        <f t="shared" si="10"/>
      </c>
      <c r="M23" s="84">
        <f t="shared" si="11"/>
        <v>0</v>
      </c>
      <c r="N23" s="85">
        <f t="shared" si="12"/>
        <v>0</v>
      </c>
      <c r="O23" s="85">
        <f t="shared" si="13"/>
        <v>0</v>
      </c>
      <c r="P23" s="81">
        <f t="shared" si="14"/>
      </c>
      <c r="Q23" s="84">
        <f t="shared" si="15"/>
        <v>0</v>
      </c>
      <c r="R23" s="85">
        <f t="shared" si="16"/>
        <v>0</v>
      </c>
      <c r="S23" s="85">
        <f t="shared" si="17"/>
        <v>0</v>
      </c>
      <c r="T23" s="81">
        <f t="shared" si="18"/>
      </c>
      <c r="U23" s="84">
        <f t="shared" si="19"/>
        <v>0</v>
      </c>
      <c r="V23" s="85">
        <f t="shared" si="20"/>
        <v>0</v>
      </c>
      <c r="W23" s="85">
        <f t="shared" si="21"/>
        <v>0</v>
      </c>
      <c r="X23" s="81">
        <f t="shared" si="22"/>
      </c>
      <c r="Y23" s="85">
        <f t="shared" si="23"/>
        <v>0</v>
      </c>
      <c r="Z23" s="84">
        <f t="shared" si="24"/>
        <v>0</v>
      </c>
      <c r="AA23" s="85">
        <f t="shared" si="25"/>
        <v>0</v>
      </c>
      <c r="AB23" s="85">
        <f t="shared" si="26"/>
        <v>0</v>
      </c>
      <c r="AC23" s="81">
        <f t="shared" si="27"/>
      </c>
      <c r="AD23" s="84">
        <f t="shared" si="28"/>
        <v>0</v>
      </c>
      <c r="AE23" s="85">
        <f t="shared" si="29"/>
        <v>0</v>
      </c>
      <c r="AF23" s="85">
        <f t="shared" si="30"/>
        <v>0</v>
      </c>
      <c r="AG23" s="81">
        <f t="shared" si="31"/>
      </c>
      <c r="AH23" s="84">
        <f t="shared" si="45"/>
        <v>0</v>
      </c>
      <c r="AI23" s="85">
        <f t="shared" si="33"/>
        <v>0</v>
      </c>
      <c r="AJ23" s="85">
        <f t="shared" si="34"/>
        <v>0</v>
      </c>
      <c r="AK23" s="81">
        <f t="shared" si="35"/>
      </c>
      <c r="AL23" s="84">
        <f t="shared" si="36"/>
        <v>0</v>
      </c>
      <c r="AM23" s="85">
        <f t="shared" si="37"/>
        <v>0</v>
      </c>
      <c r="AN23" s="85">
        <f t="shared" si="38"/>
        <v>0</v>
      </c>
      <c r="AO23" s="81">
        <f t="shared" si="39"/>
      </c>
      <c r="AP23" s="86">
        <f t="shared" si="40"/>
        <v>0</v>
      </c>
      <c r="AQ23" s="85">
        <f t="shared" si="41"/>
        <v>0</v>
      </c>
      <c r="AR23" s="85">
        <f t="shared" si="42"/>
        <v>0</v>
      </c>
      <c r="AS23" s="81">
        <f t="shared" si="43"/>
      </c>
    </row>
    <row r="24" spans="1:45" ht="9.75" hidden="1">
      <c r="A24" s="81">
        <f>'Male Athletes'!B14</f>
        <v>73</v>
      </c>
      <c r="B24" s="82" t="str">
        <f t="shared" si="0"/>
        <v>James Sleigh</v>
      </c>
      <c r="C24" s="82" t="str">
        <f t="shared" si="44"/>
        <v>Leeds City AC</v>
      </c>
      <c r="D24" s="82" t="str">
        <f t="shared" si="2"/>
        <v>Northern</v>
      </c>
      <c r="E24" s="84">
        <f t="shared" si="3"/>
        <v>0</v>
      </c>
      <c r="F24" s="85">
        <f t="shared" si="4"/>
        <v>0</v>
      </c>
      <c r="G24" s="85">
        <f t="shared" si="5"/>
        <v>0</v>
      </c>
      <c r="H24" s="81">
        <f t="shared" si="6"/>
      </c>
      <c r="I24" s="84">
        <f t="shared" si="7"/>
        <v>0</v>
      </c>
      <c r="J24" s="85">
        <f t="shared" si="8"/>
        <v>0</v>
      </c>
      <c r="K24" s="85">
        <f t="shared" si="9"/>
        <v>0</v>
      </c>
      <c r="L24" s="81">
        <f t="shared" si="10"/>
      </c>
      <c r="M24" s="84">
        <f t="shared" si="11"/>
        <v>0</v>
      </c>
      <c r="N24" s="85">
        <f t="shared" si="12"/>
        <v>0</v>
      </c>
      <c r="O24" s="85">
        <f t="shared" si="13"/>
        <v>0</v>
      </c>
      <c r="P24" s="81">
        <f t="shared" si="14"/>
      </c>
      <c r="Q24" s="84">
        <f t="shared" si="15"/>
        <v>0</v>
      </c>
      <c r="R24" s="85">
        <f t="shared" si="16"/>
        <v>0</v>
      </c>
      <c r="S24" s="85">
        <f t="shared" si="17"/>
        <v>0</v>
      </c>
      <c r="T24" s="81">
        <f t="shared" si="18"/>
      </c>
      <c r="U24" s="84">
        <f t="shared" si="19"/>
        <v>0</v>
      </c>
      <c r="V24" s="85">
        <f t="shared" si="20"/>
        <v>0</v>
      </c>
      <c r="W24" s="85">
        <f t="shared" si="21"/>
        <v>0</v>
      </c>
      <c r="X24" s="81">
        <f t="shared" si="22"/>
      </c>
      <c r="Y24" s="85">
        <f t="shared" si="23"/>
        <v>0</v>
      </c>
      <c r="Z24" s="84">
        <f t="shared" si="24"/>
        <v>0</v>
      </c>
      <c r="AA24" s="85">
        <f t="shared" si="25"/>
        <v>0</v>
      </c>
      <c r="AB24" s="85">
        <f t="shared" si="26"/>
        <v>0</v>
      </c>
      <c r="AC24" s="81">
        <f t="shared" si="27"/>
      </c>
      <c r="AD24" s="84">
        <f t="shared" si="28"/>
        <v>0</v>
      </c>
      <c r="AE24" s="85">
        <f t="shared" si="29"/>
        <v>0</v>
      </c>
      <c r="AF24" s="85">
        <f t="shared" si="30"/>
        <v>0</v>
      </c>
      <c r="AG24" s="81">
        <f t="shared" si="31"/>
      </c>
      <c r="AH24" s="84">
        <f t="shared" si="45"/>
        <v>0</v>
      </c>
      <c r="AI24" s="85">
        <f t="shared" si="33"/>
        <v>0</v>
      </c>
      <c r="AJ24" s="85">
        <f t="shared" si="34"/>
        <v>0</v>
      </c>
      <c r="AK24" s="81">
        <f t="shared" si="35"/>
      </c>
      <c r="AL24" s="84">
        <f t="shared" si="36"/>
        <v>0</v>
      </c>
      <c r="AM24" s="85">
        <f t="shared" si="37"/>
        <v>0</v>
      </c>
      <c r="AN24" s="85">
        <f t="shared" si="38"/>
        <v>0</v>
      </c>
      <c r="AO24" s="81">
        <f t="shared" si="39"/>
      </c>
      <c r="AP24" s="86">
        <f t="shared" si="40"/>
        <v>0</v>
      </c>
      <c r="AQ24" s="85">
        <f t="shared" si="41"/>
        <v>0</v>
      </c>
      <c r="AR24" s="85">
        <f t="shared" si="42"/>
        <v>0</v>
      </c>
      <c r="AS24" s="81">
        <f t="shared" si="43"/>
      </c>
    </row>
    <row r="25" spans="1:45" ht="9.75" hidden="1">
      <c r="A25" s="81">
        <f>'Male Athletes'!B22</f>
        <v>64</v>
      </c>
      <c r="B25" s="82" t="str">
        <f t="shared" si="0"/>
        <v>Liam Holiday</v>
      </c>
      <c r="C25" s="82" t="str">
        <f t="shared" si="44"/>
        <v>Kingston Upon Hull AC</v>
      </c>
      <c r="D25" s="82" t="str">
        <f t="shared" si="2"/>
        <v>Northern</v>
      </c>
      <c r="E25" s="84">
        <f t="shared" si="3"/>
        <v>0</v>
      </c>
      <c r="F25" s="85">
        <f t="shared" si="4"/>
        <v>0</v>
      </c>
      <c r="G25" s="85">
        <f t="shared" si="5"/>
        <v>0</v>
      </c>
      <c r="H25" s="81">
        <f t="shared" si="6"/>
      </c>
      <c r="I25" s="84">
        <f t="shared" si="7"/>
        <v>0</v>
      </c>
      <c r="J25" s="85">
        <f t="shared" si="8"/>
        <v>0</v>
      </c>
      <c r="K25" s="85">
        <f t="shared" si="9"/>
        <v>0</v>
      </c>
      <c r="L25" s="81">
        <f t="shared" si="10"/>
      </c>
      <c r="M25" s="84">
        <f t="shared" si="11"/>
        <v>0</v>
      </c>
      <c r="N25" s="85">
        <f t="shared" si="12"/>
        <v>0</v>
      </c>
      <c r="O25" s="85">
        <f t="shared" si="13"/>
        <v>0</v>
      </c>
      <c r="P25" s="81">
        <f t="shared" si="14"/>
      </c>
      <c r="Q25" s="84">
        <f t="shared" si="15"/>
        <v>0</v>
      </c>
      <c r="R25" s="85">
        <f t="shared" si="16"/>
        <v>0</v>
      </c>
      <c r="S25" s="85">
        <f t="shared" si="17"/>
        <v>0</v>
      </c>
      <c r="T25" s="81">
        <f t="shared" si="18"/>
      </c>
      <c r="U25" s="84">
        <f t="shared" si="19"/>
        <v>0</v>
      </c>
      <c r="V25" s="85">
        <f t="shared" si="20"/>
        <v>0</v>
      </c>
      <c r="W25" s="85">
        <f t="shared" si="21"/>
        <v>0</v>
      </c>
      <c r="X25" s="81">
        <f t="shared" si="22"/>
      </c>
      <c r="Y25" s="85">
        <f t="shared" si="23"/>
        <v>0</v>
      </c>
      <c r="Z25" s="84">
        <f t="shared" si="24"/>
        <v>0</v>
      </c>
      <c r="AA25" s="85">
        <f t="shared" si="25"/>
        <v>0</v>
      </c>
      <c r="AB25" s="85">
        <f t="shared" si="26"/>
        <v>0</v>
      </c>
      <c r="AC25" s="81">
        <f t="shared" si="27"/>
      </c>
      <c r="AD25" s="84">
        <f t="shared" si="28"/>
        <v>0</v>
      </c>
      <c r="AE25" s="85">
        <f t="shared" si="29"/>
        <v>0</v>
      </c>
      <c r="AF25" s="85">
        <f t="shared" si="30"/>
        <v>0</v>
      </c>
      <c r="AG25" s="81">
        <f t="shared" si="31"/>
      </c>
      <c r="AH25" s="84">
        <f t="shared" si="45"/>
        <v>0</v>
      </c>
      <c r="AI25" s="85">
        <f t="shared" si="33"/>
        <v>0</v>
      </c>
      <c r="AJ25" s="85">
        <f t="shared" si="34"/>
        <v>0</v>
      </c>
      <c r="AK25" s="81">
        <f t="shared" si="35"/>
      </c>
      <c r="AL25" s="84">
        <f t="shared" si="36"/>
        <v>0</v>
      </c>
      <c r="AM25" s="85">
        <f t="shared" si="37"/>
        <v>0</v>
      </c>
      <c r="AN25" s="85">
        <f t="shared" si="38"/>
        <v>0</v>
      </c>
      <c r="AO25" s="81">
        <f t="shared" si="39"/>
      </c>
      <c r="AP25" s="86">
        <f t="shared" si="40"/>
        <v>0</v>
      </c>
      <c r="AQ25" s="85">
        <f t="shared" si="41"/>
        <v>0</v>
      </c>
      <c r="AR25" s="85">
        <f t="shared" si="42"/>
        <v>0</v>
      </c>
      <c r="AS25" s="81">
        <f t="shared" si="43"/>
      </c>
    </row>
    <row r="26" spans="1:45" ht="12" hidden="1">
      <c r="A26" s="104"/>
      <c r="B26" s="82"/>
      <c r="C26" s="82"/>
      <c r="D26" s="81"/>
      <c r="E26" s="84">
        <f>IF(OR($A26=0,$A26="",$A26=" ",ISERROR(VLOOKUP($A26,u17m100m,4,FALSE)=TRUE)),0,VLOOKUP($A26,u17m100m,4,FALSE))</f>
        <v>0</v>
      </c>
      <c r="F26" s="85">
        <f>IF(OR($A26=0,$A26="",$A26=" ",ISERROR(VLOOKUP($A26,u17m100m,5,FALSE)=TRUE)),0,VLOOKUP($A26,u17m100m,5,FALSE))</f>
        <v>0</v>
      </c>
      <c r="G26" s="85">
        <f t="shared" si="5"/>
        <v>0</v>
      </c>
      <c r="H26" s="81">
        <f>IF(OR(G26=0,G26="",G26=" ",G26="*"),"",RANK(G26,$G$3:$G$26))</f>
      </c>
      <c r="I26" s="84">
        <f>IF(OR($A26=0,$A26="",$A26=" ",ISERROR(VLOOKUP($A26,u17mlj,4,FALSE)=TRUE)),0,VLOOKUP($A26,u17mlj,4,FALSE))</f>
        <v>0</v>
      </c>
      <c r="J26" s="85">
        <f>IF(OR($A26=0,$A26="",$A26=" ",ISERROR(VLOOKUP($A26,u17mlj,5,FALSE)=TRUE)),0,VLOOKUP($A26,u17mlj,5,FALSE))</f>
        <v>0</v>
      </c>
      <c r="K26" s="85">
        <f t="shared" si="9"/>
        <v>0</v>
      </c>
      <c r="L26" s="81">
        <f>IF(OR(K26=0,K26="",K26=" ",K26="*"),"",RANK(K26,$K$3:$K$38))</f>
      </c>
      <c r="M26" s="84">
        <f>IF(OR($A26=0,$A26="",$A26=" ",ISERROR(VLOOKUP($A26,u17mshot,4,FALSE)=TRUE)),0,VLOOKUP($A26,u17mshot,4,FALSE))</f>
        <v>0</v>
      </c>
      <c r="N26" s="85">
        <f>IF(OR($A26=0,$A26="",$A26=" ",ISERROR(VLOOKUP($A26,u17mshot,5,FALSE)=TRUE)),0,VLOOKUP($A26,u17mshot,5,FALSE))</f>
        <v>0</v>
      </c>
      <c r="O26" s="85">
        <f t="shared" si="13"/>
        <v>0</v>
      </c>
      <c r="P26" s="81">
        <f>IF(OR(O26=0,O26="",O26=" ",O26="*"),"",RANK(O26,$O$3:$O$38))</f>
      </c>
      <c r="Q26" s="84">
        <f>IF(OR($A26=0,$A26="",$A26=" ",ISERROR(VLOOKUP($A26,u17mhj,4,FALSE)=TRUE)),0,VLOOKUP($A26,u17mhj,4,FALSE))</f>
        <v>0</v>
      </c>
      <c r="R26" s="85">
        <f>IF(OR($A26=0,$A26="",$A26=" ",ISERROR(VLOOKUP($A26,u17mhj,5,FALSE)=TRUE)),0,VLOOKUP($A26,u17mhj,5,FALSE))</f>
        <v>0</v>
      </c>
      <c r="S26" s="85">
        <f t="shared" si="17"/>
        <v>0</v>
      </c>
      <c r="T26" s="81">
        <f>IF(OR(S26=0,S26="",S26=" ",S26="*"),"",RANK(S26,$S$3:$S$38))</f>
      </c>
      <c r="U26" s="84">
        <f>IF(OR($A26=0,$A26="",$A26=" ",ISERROR(VLOOKUP($A26,u17m400m,4,FALSE)=TRUE)),0,VLOOKUP($A26,u17m400m,4,FALSE))</f>
        <v>0</v>
      </c>
      <c r="V26" s="85">
        <f>IF(OR($A26=0,$A26="",$A26=" ",ISERROR(VLOOKUP($A26,u17m400m,5,FALSE)=TRUE)),0,VLOOKUP($A26,u17m400m,5,FALSE))</f>
        <v>0</v>
      </c>
      <c r="W26" s="85">
        <f t="shared" si="21"/>
        <v>0</v>
      </c>
      <c r="X26" s="81">
        <f>IF(OR(W26=0,W26="",W26=" ",W26="*"),"",RANK(W26,$W$3:$W$38))</f>
      </c>
      <c r="Y26" s="85">
        <f t="shared" si="23"/>
        <v>0</v>
      </c>
      <c r="Z26" s="84">
        <f t="shared" si="24"/>
        <v>0</v>
      </c>
      <c r="AA26" s="85">
        <f t="shared" si="25"/>
        <v>0</v>
      </c>
      <c r="AB26" s="85">
        <f t="shared" si="26"/>
        <v>0</v>
      </c>
      <c r="AC26" s="81">
        <f t="shared" si="27"/>
      </c>
      <c r="AD26" s="84">
        <f t="shared" si="28"/>
        <v>0</v>
      </c>
      <c r="AE26" s="85">
        <f t="shared" si="29"/>
        <v>0</v>
      </c>
      <c r="AF26" s="85">
        <f t="shared" si="30"/>
        <v>0</v>
      </c>
      <c r="AG26" s="81">
        <f t="shared" si="31"/>
      </c>
      <c r="AH26" s="84">
        <f t="shared" si="45"/>
        <v>0</v>
      </c>
      <c r="AI26" s="85">
        <f t="shared" si="33"/>
        <v>0</v>
      </c>
      <c r="AJ26" s="85">
        <f t="shared" si="34"/>
        <v>0</v>
      </c>
      <c r="AK26" s="81">
        <f t="shared" si="35"/>
      </c>
      <c r="AL26" s="84">
        <f t="shared" si="36"/>
        <v>0</v>
      </c>
      <c r="AM26" s="85">
        <f t="shared" si="37"/>
        <v>0</v>
      </c>
      <c r="AN26" s="85">
        <f t="shared" si="38"/>
        <v>0</v>
      </c>
      <c r="AO26" s="81">
        <f t="shared" si="39"/>
      </c>
      <c r="AP26" s="86">
        <f t="shared" si="40"/>
        <v>0</v>
      </c>
      <c r="AQ26" s="85">
        <f t="shared" si="41"/>
        <v>0</v>
      </c>
      <c r="AR26" s="85">
        <f t="shared" si="42"/>
        <v>0</v>
      </c>
      <c r="AS26" s="81">
        <f t="shared" si="43"/>
      </c>
    </row>
    <row r="27" spans="1:46" ht="12.75" customHeight="1">
      <c r="A27" s="81"/>
      <c r="B27" s="82"/>
      <c r="C27" s="82"/>
      <c r="D27" s="81" t="str">
        <f aca="true" t="shared" si="46" ref="D27:D52">D1</f>
        <v>Terr</v>
      </c>
      <c r="E27" s="81" t="str">
        <f>Y1</f>
        <v>B/fwd</v>
      </c>
      <c r="F27" s="114" t="str">
        <f>Z1</f>
        <v>100m/110m Hurdles</v>
      </c>
      <c r="G27" s="114"/>
      <c r="H27" s="114"/>
      <c r="I27" s="114"/>
      <c r="J27" s="114" t="str">
        <f>AD1</f>
        <v>Discus</v>
      </c>
      <c r="K27" s="114"/>
      <c r="L27" s="114"/>
      <c r="M27" s="114"/>
      <c r="N27" s="114" t="str">
        <f>AH1</f>
        <v>Pole Vault</v>
      </c>
      <c r="O27" s="114"/>
      <c r="P27" s="114"/>
      <c r="Q27" s="114"/>
      <c r="R27" s="114" t="str">
        <f>AL1</f>
        <v>Javelin</v>
      </c>
      <c r="S27" s="114"/>
      <c r="T27" s="114"/>
      <c r="U27" s="114"/>
      <c r="V27" s="114" t="str">
        <f>AP1</f>
        <v>1500m</v>
      </c>
      <c r="W27" s="114"/>
      <c r="X27" s="114"/>
      <c r="Y27" s="114"/>
      <c r="Z27" s="87"/>
      <c r="AA27" s="88"/>
      <c r="AB27" s="89"/>
      <c r="AC27" s="89"/>
      <c r="AD27" s="90"/>
      <c r="AE27" s="88"/>
      <c r="AF27" s="89"/>
      <c r="AG27" s="89"/>
      <c r="AH27" s="90"/>
      <c r="AI27" s="88"/>
      <c r="AJ27" s="89"/>
      <c r="AK27" s="89"/>
      <c r="AL27" s="90"/>
      <c r="AM27" s="88"/>
      <c r="AN27" s="89"/>
      <c r="AO27" s="89"/>
      <c r="AP27" s="90"/>
      <c r="AQ27" s="91"/>
      <c r="AR27" s="89"/>
      <c r="AS27" s="89"/>
      <c r="AT27" s="90"/>
    </row>
    <row r="28" spans="1:46" ht="9.75">
      <c r="A28" s="81" t="s">
        <v>282</v>
      </c>
      <c r="B28" s="82"/>
      <c r="C28" s="82"/>
      <c r="D28" s="81">
        <f t="shared" si="46"/>
        <v>0</v>
      </c>
      <c r="E28" s="81" t="str">
        <f aca="true" t="shared" si="47" ref="E28:E52">Y2</f>
        <v>Day 1</v>
      </c>
      <c r="F28" s="84" t="s">
        <v>278</v>
      </c>
      <c r="G28" s="85" t="s">
        <v>279</v>
      </c>
      <c r="H28" s="85" t="s">
        <v>280</v>
      </c>
      <c r="I28" s="81" t="s">
        <v>281</v>
      </c>
      <c r="J28" s="84" t="s">
        <v>278</v>
      </c>
      <c r="K28" s="85" t="s">
        <v>279</v>
      </c>
      <c r="L28" s="85" t="s">
        <v>280</v>
      </c>
      <c r="M28" s="81" t="s">
        <v>281</v>
      </c>
      <c r="N28" s="84" t="s">
        <v>278</v>
      </c>
      <c r="O28" s="85" t="s">
        <v>279</v>
      </c>
      <c r="P28" s="85" t="s">
        <v>280</v>
      </c>
      <c r="Q28" s="81" t="s">
        <v>281</v>
      </c>
      <c r="R28" s="84" t="s">
        <v>278</v>
      </c>
      <c r="S28" s="85" t="s">
        <v>279</v>
      </c>
      <c r="T28" s="85" t="s">
        <v>280</v>
      </c>
      <c r="U28" s="81" t="s">
        <v>281</v>
      </c>
      <c r="V28" s="84" t="s">
        <v>278</v>
      </c>
      <c r="W28" s="85" t="s">
        <v>279</v>
      </c>
      <c r="X28" s="85" t="s">
        <v>280</v>
      </c>
      <c r="Y28" s="81" t="s">
        <v>281</v>
      </c>
      <c r="Z28" s="87"/>
      <c r="AA28" s="107"/>
      <c r="AB28" s="107"/>
      <c r="AC28" s="107"/>
      <c r="AD28" s="107"/>
      <c r="AE28" s="107"/>
      <c r="AF28" s="89"/>
      <c r="AG28" s="89"/>
      <c r="AH28" s="90"/>
      <c r="AI28" s="88"/>
      <c r="AJ28" s="89"/>
      <c r="AK28" s="89"/>
      <c r="AL28" s="90"/>
      <c r="AM28" s="88"/>
      <c r="AN28" s="89"/>
      <c r="AO28" s="89"/>
      <c r="AP28" s="90"/>
      <c r="AQ28" s="91"/>
      <c r="AR28" s="89"/>
      <c r="AS28" s="89"/>
      <c r="AT28" s="90"/>
    </row>
    <row r="29" spans="1:46" ht="9.75">
      <c r="A29" s="81">
        <f aca="true" t="shared" si="48" ref="A29:C52">A3</f>
        <v>59</v>
      </c>
      <c r="B29" s="82" t="str">
        <f t="shared" si="48"/>
        <v>Daniel Gardiner</v>
      </c>
      <c r="C29" s="82" t="str">
        <f t="shared" si="48"/>
        <v>Leeds City</v>
      </c>
      <c r="D29" s="108" t="str">
        <f t="shared" si="46"/>
        <v>Northern</v>
      </c>
      <c r="E29" s="81">
        <f t="shared" si="47"/>
        <v>3911</v>
      </c>
      <c r="F29" s="84">
        <f aca="true" t="shared" si="49" ref="F29:Y29">Z3</f>
        <v>15.67</v>
      </c>
      <c r="G29" s="85">
        <f t="shared" si="49"/>
        <v>770</v>
      </c>
      <c r="H29" s="85">
        <f t="shared" si="49"/>
        <v>4681</v>
      </c>
      <c r="I29" s="85">
        <f t="shared" si="49"/>
        <v>1</v>
      </c>
      <c r="J29" s="84">
        <f t="shared" si="49"/>
        <v>41.83</v>
      </c>
      <c r="K29" s="85">
        <f t="shared" si="49"/>
        <v>702</v>
      </c>
      <c r="L29" s="85">
        <f t="shared" si="49"/>
        <v>5383</v>
      </c>
      <c r="M29" s="85">
        <f t="shared" si="49"/>
        <v>1</v>
      </c>
      <c r="N29" s="84">
        <f t="shared" si="49"/>
        <v>4.15</v>
      </c>
      <c r="O29" s="85">
        <f t="shared" si="49"/>
        <v>659</v>
      </c>
      <c r="P29" s="85">
        <f t="shared" si="49"/>
        <v>6042</v>
      </c>
      <c r="Q29" s="85">
        <f t="shared" si="49"/>
        <v>1</v>
      </c>
      <c r="R29" s="84">
        <f t="shared" si="49"/>
        <v>43.39</v>
      </c>
      <c r="S29" s="85">
        <f t="shared" si="49"/>
        <v>491</v>
      </c>
      <c r="T29" s="85">
        <f t="shared" si="49"/>
        <v>6533</v>
      </c>
      <c r="U29" s="85">
        <f t="shared" si="49"/>
        <v>1</v>
      </c>
      <c r="V29" s="86">
        <f t="shared" si="49"/>
        <v>0.0032530092592592593</v>
      </c>
      <c r="W29" s="85">
        <f t="shared" si="49"/>
        <v>674</v>
      </c>
      <c r="X29" s="85">
        <f t="shared" si="49"/>
        <v>7207</v>
      </c>
      <c r="Y29" s="85">
        <f t="shared" si="49"/>
        <v>1</v>
      </c>
      <c r="Z29" s="87"/>
      <c r="AA29" s="107"/>
      <c r="AB29" s="107"/>
      <c r="AC29" s="107"/>
      <c r="AD29" s="107"/>
      <c r="AE29" s="107"/>
      <c r="AF29" s="89"/>
      <c r="AG29" s="89"/>
      <c r="AH29" s="90"/>
      <c r="AI29" s="88"/>
      <c r="AJ29" s="89"/>
      <c r="AK29" s="89"/>
      <c r="AM29" s="88"/>
      <c r="AN29" s="89"/>
      <c r="AO29" s="89"/>
      <c r="AP29" s="90"/>
      <c r="AQ29" s="91"/>
      <c r="AR29" s="89"/>
      <c r="AS29" s="89"/>
      <c r="AT29" s="90"/>
    </row>
    <row r="30" spans="1:46" ht="9.75">
      <c r="A30" s="81">
        <f t="shared" si="48"/>
        <v>65</v>
      </c>
      <c r="B30" s="82" t="str">
        <f t="shared" si="48"/>
        <v>Will Lambourne</v>
      </c>
      <c r="C30" s="82" t="str">
        <f t="shared" si="48"/>
        <v>Milton Keynes</v>
      </c>
      <c r="D30" s="108" t="str">
        <f t="shared" si="46"/>
        <v>N/A</v>
      </c>
      <c r="E30" s="81">
        <f t="shared" si="47"/>
        <v>3653</v>
      </c>
      <c r="F30" s="84">
        <f aca="true" t="shared" si="50" ref="F30:U45">Z4</f>
        <v>15.82</v>
      </c>
      <c r="G30" s="85">
        <f t="shared" si="50"/>
        <v>753</v>
      </c>
      <c r="H30" s="85">
        <f t="shared" si="50"/>
        <v>4406</v>
      </c>
      <c r="I30" s="85">
        <f t="shared" si="50"/>
        <v>2</v>
      </c>
      <c r="J30" s="84">
        <f t="shared" si="50"/>
        <v>36.57</v>
      </c>
      <c r="K30" s="85">
        <f t="shared" si="50"/>
        <v>595</v>
      </c>
      <c r="L30" s="85">
        <f t="shared" si="50"/>
        <v>5001</v>
      </c>
      <c r="M30" s="85">
        <f t="shared" si="50"/>
        <v>2</v>
      </c>
      <c r="N30" s="84">
        <f t="shared" si="50"/>
        <v>3.65</v>
      </c>
      <c r="O30" s="85">
        <f t="shared" si="50"/>
        <v>522</v>
      </c>
      <c r="P30" s="85">
        <f t="shared" si="50"/>
        <v>5523</v>
      </c>
      <c r="Q30" s="85">
        <f t="shared" si="50"/>
        <v>2</v>
      </c>
      <c r="R30" s="84">
        <f t="shared" si="50"/>
        <v>45.42</v>
      </c>
      <c r="S30" s="85">
        <f t="shared" si="50"/>
        <v>521</v>
      </c>
      <c r="T30" s="85">
        <f t="shared" si="50"/>
        <v>6044</v>
      </c>
      <c r="U30" s="85">
        <f t="shared" si="50"/>
        <v>2</v>
      </c>
      <c r="V30" s="86">
        <f aca="true" t="shared" si="51" ref="V30:Y44">AP4</f>
        <v>0.0031952546296296295</v>
      </c>
      <c r="W30" s="85">
        <f t="shared" si="51"/>
        <v>705</v>
      </c>
      <c r="X30" s="85">
        <f t="shared" si="51"/>
        <v>6749</v>
      </c>
      <c r="Y30" s="85">
        <f t="shared" si="51"/>
        <v>2</v>
      </c>
      <c r="Z30" s="87"/>
      <c r="AA30" s="107"/>
      <c r="AB30" s="107"/>
      <c r="AC30" s="107"/>
      <c r="AD30" s="107"/>
      <c r="AE30" s="107"/>
      <c r="AF30" s="89"/>
      <c r="AG30" s="89"/>
      <c r="AH30" s="90"/>
      <c r="AI30" s="88"/>
      <c r="AJ30" s="89"/>
      <c r="AK30" s="89"/>
      <c r="AL30" s="90"/>
      <c r="AM30" s="88"/>
      <c r="AN30" s="89"/>
      <c r="AO30" s="89"/>
      <c r="AP30" s="90"/>
      <c r="AQ30" s="91"/>
      <c r="AR30" s="89"/>
      <c r="AS30" s="89"/>
      <c r="AT30" s="90"/>
    </row>
    <row r="31" spans="1:46" ht="9.75">
      <c r="A31" s="81">
        <f t="shared" si="48"/>
        <v>60</v>
      </c>
      <c r="B31" s="82" t="str">
        <f t="shared" si="48"/>
        <v>Ben Gregory</v>
      </c>
      <c r="C31" s="82" t="str">
        <f t="shared" si="48"/>
        <v>Vale Of Aylesbury AC</v>
      </c>
      <c r="D31" s="108" t="str">
        <f t="shared" si="46"/>
        <v>N/A</v>
      </c>
      <c r="E31" s="81">
        <f t="shared" si="47"/>
        <v>3341</v>
      </c>
      <c r="F31" s="84">
        <f t="shared" si="50"/>
        <v>16</v>
      </c>
      <c r="G31" s="85">
        <f t="shared" si="50"/>
        <v>733</v>
      </c>
      <c r="H31" s="85">
        <f t="shared" si="50"/>
        <v>4074</v>
      </c>
      <c r="I31" s="85">
        <f t="shared" si="50"/>
        <v>5</v>
      </c>
      <c r="J31" s="84">
        <f t="shared" si="50"/>
        <v>35.76</v>
      </c>
      <c r="K31" s="85">
        <f t="shared" si="50"/>
        <v>579</v>
      </c>
      <c r="L31" s="85">
        <f t="shared" si="50"/>
        <v>4653</v>
      </c>
      <c r="M31" s="85">
        <f t="shared" si="50"/>
        <v>3</v>
      </c>
      <c r="N31" s="84">
        <f t="shared" si="50"/>
        <v>4.35</v>
      </c>
      <c r="O31" s="85">
        <f t="shared" si="50"/>
        <v>716</v>
      </c>
      <c r="P31" s="85">
        <f t="shared" si="50"/>
        <v>5369</v>
      </c>
      <c r="Q31" s="85">
        <f t="shared" si="50"/>
        <v>3</v>
      </c>
      <c r="R31" s="84">
        <f t="shared" si="50"/>
        <v>45.2</v>
      </c>
      <c r="S31" s="85">
        <f t="shared" si="50"/>
        <v>518</v>
      </c>
      <c r="T31" s="85">
        <f t="shared" si="50"/>
        <v>5887</v>
      </c>
      <c r="U31" s="85">
        <f t="shared" si="50"/>
        <v>3</v>
      </c>
      <c r="V31" s="86">
        <f t="shared" si="51"/>
        <v>0.0034215277777777772</v>
      </c>
      <c r="W31" s="85">
        <f t="shared" si="51"/>
        <v>585</v>
      </c>
      <c r="X31" s="85">
        <f t="shared" si="51"/>
        <v>6472</v>
      </c>
      <c r="Y31" s="85">
        <f t="shared" si="51"/>
        <v>3</v>
      </c>
      <c r="Z31" s="87"/>
      <c r="AA31" s="107"/>
      <c r="AB31" s="107"/>
      <c r="AC31" s="107"/>
      <c r="AD31" s="107"/>
      <c r="AE31" s="107"/>
      <c r="AF31" s="89"/>
      <c r="AG31" s="89"/>
      <c r="AH31" s="90"/>
      <c r="AI31" s="88"/>
      <c r="AJ31" s="89"/>
      <c r="AK31" s="89"/>
      <c r="AL31" s="90"/>
      <c r="AM31" s="90"/>
      <c r="AN31" s="89"/>
      <c r="AO31" s="89"/>
      <c r="AP31" s="90"/>
      <c r="AQ31" s="91"/>
      <c r="AR31" s="89"/>
      <c r="AS31" s="89"/>
      <c r="AT31" s="90"/>
    </row>
    <row r="32" spans="1:46" ht="9.75">
      <c r="A32" s="81">
        <f t="shared" si="48"/>
        <v>55</v>
      </c>
      <c r="B32" s="82" t="str">
        <f t="shared" si="48"/>
        <v>Jack Andrew</v>
      </c>
      <c r="C32" s="82" t="str">
        <f t="shared" si="48"/>
        <v>Macclesfield Harriers</v>
      </c>
      <c r="D32" s="108" t="str">
        <f t="shared" si="46"/>
        <v>Northern</v>
      </c>
      <c r="E32" s="81">
        <f t="shared" si="47"/>
        <v>3319</v>
      </c>
      <c r="F32" s="84">
        <f t="shared" si="50"/>
        <v>15.02</v>
      </c>
      <c r="G32" s="85">
        <f t="shared" si="50"/>
        <v>847</v>
      </c>
      <c r="H32" s="85">
        <f t="shared" si="50"/>
        <v>4166</v>
      </c>
      <c r="I32" s="85">
        <f t="shared" si="50"/>
        <v>4</v>
      </c>
      <c r="J32" s="84">
        <f t="shared" si="50"/>
        <v>27.89</v>
      </c>
      <c r="K32" s="85">
        <f t="shared" si="50"/>
        <v>423</v>
      </c>
      <c r="L32" s="85">
        <f t="shared" si="50"/>
        <v>4589</v>
      </c>
      <c r="M32" s="85">
        <f t="shared" si="50"/>
        <v>5</v>
      </c>
      <c r="N32" s="84">
        <f t="shared" si="50"/>
        <v>3.85</v>
      </c>
      <c r="O32" s="85">
        <f t="shared" si="50"/>
        <v>576</v>
      </c>
      <c r="P32" s="85">
        <f t="shared" si="50"/>
        <v>5165</v>
      </c>
      <c r="Q32" s="85">
        <f t="shared" si="50"/>
        <v>4</v>
      </c>
      <c r="R32" s="84">
        <f t="shared" si="50"/>
        <v>38.74</v>
      </c>
      <c r="S32" s="85">
        <f t="shared" si="50"/>
        <v>424</v>
      </c>
      <c r="T32" s="85">
        <f t="shared" si="50"/>
        <v>5589</v>
      </c>
      <c r="U32" s="85">
        <f t="shared" si="50"/>
        <v>4</v>
      </c>
      <c r="V32" s="86">
        <f t="shared" si="51"/>
        <v>0.0032369212962962963</v>
      </c>
      <c r="W32" s="85">
        <f t="shared" si="51"/>
        <v>682</v>
      </c>
      <c r="X32" s="85">
        <f t="shared" si="51"/>
        <v>6271</v>
      </c>
      <c r="Y32" s="85">
        <f t="shared" si="51"/>
        <v>4</v>
      </c>
      <c r="Z32" s="87"/>
      <c r="AA32" s="107"/>
      <c r="AB32" s="107"/>
      <c r="AC32" s="107"/>
      <c r="AD32" s="107"/>
      <c r="AE32" s="107"/>
      <c r="AF32" s="89"/>
      <c r="AG32" s="89"/>
      <c r="AH32" s="90"/>
      <c r="AI32" s="88"/>
      <c r="AJ32" s="89"/>
      <c r="AK32" s="89"/>
      <c r="AL32" s="90"/>
      <c r="AM32" s="88"/>
      <c r="AN32" s="89"/>
      <c r="AO32" s="89"/>
      <c r="AP32" s="90"/>
      <c r="AQ32" s="91"/>
      <c r="AR32" s="89"/>
      <c r="AS32" s="89"/>
      <c r="AT32" s="90"/>
    </row>
    <row r="33" spans="1:46" ht="9.75">
      <c r="A33" s="81">
        <f t="shared" si="48"/>
        <v>71</v>
      </c>
      <c r="B33" s="82" t="str">
        <f t="shared" si="48"/>
        <v>Sebastian Rodger</v>
      </c>
      <c r="C33" s="82" t="str">
        <f t="shared" si="48"/>
        <v>Eastbourne</v>
      </c>
      <c r="D33" s="108" t="str">
        <f t="shared" si="46"/>
        <v>N/A</v>
      </c>
      <c r="E33" s="81">
        <f t="shared" si="47"/>
        <v>3397</v>
      </c>
      <c r="F33" s="84">
        <f t="shared" si="50"/>
        <v>15.32</v>
      </c>
      <c r="G33" s="85">
        <f t="shared" si="50"/>
        <v>811</v>
      </c>
      <c r="H33" s="85">
        <f t="shared" si="50"/>
        <v>4208</v>
      </c>
      <c r="I33" s="85">
        <f t="shared" si="50"/>
        <v>3</v>
      </c>
      <c r="J33" s="84">
        <f t="shared" si="50"/>
        <v>27.32</v>
      </c>
      <c r="K33" s="85">
        <f t="shared" si="50"/>
        <v>412</v>
      </c>
      <c r="L33" s="85">
        <f t="shared" si="50"/>
        <v>4620</v>
      </c>
      <c r="M33" s="85">
        <f t="shared" si="50"/>
        <v>4</v>
      </c>
      <c r="N33" s="84">
        <f t="shared" si="50"/>
        <v>3.25</v>
      </c>
      <c r="O33" s="85">
        <f t="shared" si="50"/>
        <v>418</v>
      </c>
      <c r="P33" s="85">
        <f t="shared" si="50"/>
        <v>5038</v>
      </c>
      <c r="Q33" s="85">
        <f t="shared" si="50"/>
        <v>5</v>
      </c>
      <c r="R33" s="84">
        <f t="shared" si="50"/>
        <v>42.45</v>
      </c>
      <c r="S33" s="85">
        <f t="shared" si="50"/>
        <v>478</v>
      </c>
      <c r="T33" s="85">
        <f t="shared" si="50"/>
        <v>5516</v>
      </c>
      <c r="U33" s="85">
        <f t="shared" si="50"/>
        <v>6</v>
      </c>
      <c r="V33" s="86">
        <f t="shared" si="51"/>
        <v>0.0032113425925925925</v>
      </c>
      <c r="W33" s="85">
        <f t="shared" si="51"/>
        <v>696</v>
      </c>
      <c r="X33" s="85">
        <f t="shared" si="51"/>
        <v>6212</v>
      </c>
      <c r="Y33" s="85">
        <f t="shared" si="51"/>
        <v>5</v>
      </c>
      <c r="Z33" s="87"/>
      <c r="AA33" s="107"/>
      <c r="AB33" s="107"/>
      <c r="AC33" s="107"/>
      <c r="AD33" s="107"/>
      <c r="AE33" s="107"/>
      <c r="AF33" s="89"/>
      <c r="AG33" s="89"/>
      <c r="AH33" s="90"/>
      <c r="AI33" s="88"/>
      <c r="AJ33" s="89"/>
      <c r="AK33" s="89"/>
      <c r="AL33" s="90"/>
      <c r="AM33" s="88"/>
      <c r="AN33" s="89"/>
      <c r="AO33" s="89"/>
      <c r="AP33" s="90"/>
      <c r="AQ33" s="91"/>
      <c r="AR33" s="89"/>
      <c r="AS33" s="89"/>
      <c r="AT33" s="90"/>
    </row>
    <row r="34" spans="1:46" ht="9.75">
      <c r="A34" s="81">
        <f t="shared" si="48"/>
        <v>66</v>
      </c>
      <c r="B34" s="82" t="str">
        <f t="shared" si="48"/>
        <v>Shaun Leigh</v>
      </c>
      <c r="C34" s="82" t="str">
        <f t="shared" si="48"/>
        <v>Brighton &amp; Hove AC</v>
      </c>
      <c r="D34" s="108" t="str">
        <f t="shared" si="46"/>
        <v>N/A</v>
      </c>
      <c r="E34" s="81">
        <f t="shared" si="47"/>
        <v>3246</v>
      </c>
      <c r="F34" s="84">
        <f t="shared" si="50"/>
        <v>15.59</v>
      </c>
      <c r="G34" s="85">
        <f t="shared" si="50"/>
        <v>780</v>
      </c>
      <c r="H34" s="85">
        <f t="shared" si="50"/>
        <v>4026</v>
      </c>
      <c r="I34" s="85">
        <f t="shared" si="50"/>
        <v>6</v>
      </c>
      <c r="J34" s="84">
        <f t="shared" si="50"/>
        <v>29.71</v>
      </c>
      <c r="K34" s="85">
        <f t="shared" si="50"/>
        <v>459</v>
      </c>
      <c r="L34" s="85">
        <f t="shared" si="50"/>
        <v>4485</v>
      </c>
      <c r="M34" s="85">
        <f t="shared" si="50"/>
        <v>7</v>
      </c>
      <c r="N34" s="84">
        <f t="shared" si="50"/>
        <v>3.55</v>
      </c>
      <c r="O34" s="85">
        <f t="shared" si="50"/>
        <v>496</v>
      </c>
      <c r="P34" s="85">
        <f t="shared" si="50"/>
        <v>4981</v>
      </c>
      <c r="Q34" s="85">
        <f t="shared" si="50"/>
        <v>6</v>
      </c>
      <c r="R34" s="84">
        <f t="shared" si="50"/>
        <v>47.09</v>
      </c>
      <c r="S34" s="85">
        <f t="shared" si="50"/>
        <v>546</v>
      </c>
      <c r="T34" s="85">
        <f t="shared" si="50"/>
        <v>5527</v>
      </c>
      <c r="U34" s="85">
        <f t="shared" si="50"/>
        <v>5</v>
      </c>
      <c r="V34" s="86">
        <f t="shared" si="51"/>
        <v>0.0032398148148148147</v>
      </c>
      <c r="W34" s="85">
        <f t="shared" si="51"/>
        <v>681</v>
      </c>
      <c r="X34" s="85">
        <f t="shared" si="51"/>
        <v>6208</v>
      </c>
      <c r="Y34" s="85">
        <f t="shared" si="51"/>
        <v>6</v>
      </c>
      <c r="Z34" s="87"/>
      <c r="AA34" s="107"/>
      <c r="AB34" s="107"/>
      <c r="AC34" s="107"/>
      <c r="AD34" s="107"/>
      <c r="AE34" s="107"/>
      <c r="AF34" s="89"/>
      <c r="AG34" s="89"/>
      <c r="AH34" s="90"/>
      <c r="AI34" s="88"/>
      <c r="AJ34" s="89"/>
      <c r="AK34" s="89"/>
      <c r="AL34" s="90"/>
      <c r="AM34" s="88"/>
      <c r="AN34" s="89"/>
      <c r="AO34" s="89"/>
      <c r="AP34" s="90"/>
      <c r="AQ34" s="91"/>
      <c r="AR34" s="89"/>
      <c r="AS34" s="89"/>
      <c r="AT34" s="90"/>
    </row>
    <row r="35" spans="1:46" ht="9.75">
      <c r="A35" s="81">
        <f t="shared" si="48"/>
        <v>62</v>
      </c>
      <c r="B35" s="82" t="str">
        <f t="shared" si="48"/>
        <v>Bradley Hall</v>
      </c>
      <c r="C35" s="82" t="str">
        <f t="shared" si="48"/>
        <v>Crawley AC</v>
      </c>
      <c r="D35" s="108" t="str">
        <f t="shared" si="46"/>
        <v>N/A</v>
      </c>
      <c r="E35" s="81">
        <f t="shared" si="47"/>
        <v>3246</v>
      </c>
      <c r="F35" s="84">
        <f t="shared" si="50"/>
        <v>16.55</v>
      </c>
      <c r="G35" s="85">
        <f t="shared" si="50"/>
        <v>672</v>
      </c>
      <c r="H35" s="85">
        <f t="shared" si="50"/>
        <v>3918</v>
      </c>
      <c r="I35" s="85">
        <f t="shared" si="50"/>
        <v>7</v>
      </c>
      <c r="J35" s="84">
        <f t="shared" si="50"/>
        <v>36.72</v>
      </c>
      <c r="K35" s="85">
        <f t="shared" si="50"/>
        <v>598</v>
      </c>
      <c r="L35" s="85">
        <f t="shared" si="50"/>
        <v>4516</v>
      </c>
      <c r="M35" s="85">
        <f t="shared" si="50"/>
        <v>6</v>
      </c>
      <c r="N35" s="84">
        <f t="shared" si="50"/>
        <v>3.15</v>
      </c>
      <c r="O35" s="85">
        <f t="shared" si="50"/>
        <v>393</v>
      </c>
      <c r="P35" s="85">
        <f t="shared" si="50"/>
        <v>4909</v>
      </c>
      <c r="Q35" s="85">
        <f t="shared" si="50"/>
        <v>7</v>
      </c>
      <c r="R35" s="84">
        <f t="shared" si="50"/>
        <v>37.39</v>
      </c>
      <c r="S35" s="85">
        <f t="shared" si="50"/>
        <v>404</v>
      </c>
      <c r="T35" s="85">
        <f t="shared" si="50"/>
        <v>5313</v>
      </c>
      <c r="U35" s="85">
        <f t="shared" si="50"/>
        <v>7</v>
      </c>
      <c r="V35" s="86">
        <f t="shared" si="51"/>
        <v>0.0034098379629629635</v>
      </c>
      <c r="W35" s="85">
        <f t="shared" si="51"/>
        <v>591</v>
      </c>
      <c r="X35" s="85">
        <f t="shared" si="51"/>
        <v>5904</v>
      </c>
      <c r="Y35" s="85">
        <f t="shared" si="51"/>
        <v>7</v>
      </c>
      <c r="Z35" s="87"/>
      <c r="AA35" s="107"/>
      <c r="AB35" s="107"/>
      <c r="AC35" s="107"/>
      <c r="AD35" s="107"/>
      <c r="AE35" s="107"/>
      <c r="AF35" s="89"/>
      <c r="AG35" s="89"/>
      <c r="AH35" s="90"/>
      <c r="AI35" s="88"/>
      <c r="AJ35" s="89"/>
      <c r="AK35" s="89"/>
      <c r="AL35" s="90"/>
      <c r="AM35" s="88"/>
      <c r="AN35" s="89"/>
      <c r="AO35" s="89"/>
      <c r="AP35" s="90"/>
      <c r="AQ35" s="91"/>
      <c r="AR35" s="89"/>
      <c r="AS35" s="89"/>
      <c r="AT35" s="90"/>
    </row>
    <row r="36" spans="1:46" ht="9.75">
      <c r="A36" s="81">
        <f t="shared" si="48"/>
        <v>68</v>
      </c>
      <c r="B36" s="82" t="str">
        <f t="shared" si="48"/>
        <v>Jack Mcshane</v>
      </c>
      <c r="C36" s="82" t="str">
        <f t="shared" si="48"/>
        <v>Corby A.C</v>
      </c>
      <c r="D36" s="108" t="str">
        <f t="shared" si="46"/>
        <v>Midlands</v>
      </c>
      <c r="E36" s="81">
        <f t="shared" si="47"/>
        <v>3042</v>
      </c>
      <c r="F36" s="84">
        <f t="shared" si="50"/>
        <v>16.22</v>
      </c>
      <c r="G36" s="85">
        <f t="shared" si="50"/>
        <v>708</v>
      </c>
      <c r="H36" s="85">
        <f t="shared" si="50"/>
        <v>3750</v>
      </c>
      <c r="I36" s="85">
        <f t="shared" si="50"/>
        <v>11</v>
      </c>
      <c r="J36" s="84">
        <f t="shared" si="50"/>
        <v>35.04</v>
      </c>
      <c r="K36" s="85">
        <f t="shared" si="50"/>
        <v>564</v>
      </c>
      <c r="L36" s="85">
        <f t="shared" si="50"/>
        <v>4314</v>
      </c>
      <c r="M36" s="85">
        <f t="shared" si="50"/>
        <v>9</v>
      </c>
      <c r="N36" s="84">
        <f t="shared" si="50"/>
        <v>3.35</v>
      </c>
      <c r="O36" s="85">
        <f t="shared" si="50"/>
        <v>444</v>
      </c>
      <c r="P36" s="85">
        <f t="shared" si="50"/>
        <v>4758</v>
      </c>
      <c r="Q36" s="85">
        <f t="shared" si="50"/>
        <v>10</v>
      </c>
      <c r="R36" s="84">
        <f t="shared" si="50"/>
        <v>45.58</v>
      </c>
      <c r="S36" s="85">
        <f t="shared" si="50"/>
        <v>523</v>
      </c>
      <c r="T36" s="85">
        <f t="shared" si="50"/>
        <v>5281</v>
      </c>
      <c r="U36" s="85">
        <f t="shared" si="50"/>
        <v>8</v>
      </c>
      <c r="V36" s="86">
        <f t="shared" si="51"/>
        <v>0.0034980324074074076</v>
      </c>
      <c r="W36" s="85">
        <f t="shared" si="51"/>
        <v>547</v>
      </c>
      <c r="X36" s="85">
        <f t="shared" si="51"/>
        <v>5828</v>
      </c>
      <c r="Y36" s="85">
        <f t="shared" si="51"/>
        <v>8</v>
      </c>
      <c r="Z36" s="87"/>
      <c r="AA36" s="107"/>
      <c r="AB36" s="107"/>
      <c r="AC36" s="107"/>
      <c r="AD36" s="107"/>
      <c r="AE36" s="107"/>
      <c r="AF36" s="89"/>
      <c r="AG36" s="89"/>
      <c r="AH36" s="90"/>
      <c r="AI36" s="88"/>
      <c r="AJ36" s="89"/>
      <c r="AK36" s="89"/>
      <c r="AL36" s="90"/>
      <c r="AM36" s="88"/>
      <c r="AN36" s="89"/>
      <c r="AO36" s="89"/>
      <c r="AP36" s="90"/>
      <c r="AQ36" s="91"/>
      <c r="AR36" s="89"/>
      <c r="AS36" s="89"/>
      <c r="AT36" s="90"/>
    </row>
    <row r="37" spans="1:46" ht="9.75">
      <c r="A37" s="81">
        <f t="shared" si="48"/>
        <v>77</v>
      </c>
      <c r="B37" s="82" t="str">
        <f t="shared" si="48"/>
        <v>Matthew Wright</v>
      </c>
      <c r="C37" s="82" t="str">
        <f t="shared" si="48"/>
        <v>Kendal</v>
      </c>
      <c r="D37" s="108" t="str">
        <f t="shared" si="46"/>
        <v>Northern</v>
      </c>
      <c r="E37" s="81">
        <f t="shared" si="47"/>
        <v>3115</v>
      </c>
      <c r="F37" s="84">
        <f t="shared" si="50"/>
        <v>16.33</v>
      </c>
      <c r="G37" s="85">
        <f t="shared" si="50"/>
        <v>696</v>
      </c>
      <c r="H37" s="85">
        <f t="shared" si="50"/>
        <v>3811</v>
      </c>
      <c r="I37" s="85">
        <f t="shared" si="50"/>
        <v>10</v>
      </c>
      <c r="J37" s="84">
        <f t="shared" si="50"/>
        <v>31</v>
      </c>
      <c r="K37" s="85">
        <f t="shared" si="50"/>
        <v>484</v>
      </c>
      <c r="L37" s="85">
        <f t="shared" si="50"/>
        <v>4295</v>
      </c>
      <c r="M37" s="85">
        <f t="shared" si="50"/>
        <v>10</v>
      </c>
      <c r="N37" s="84">
        <f t="shared" si="50"/>
        <v>3.55</v>
      </c>
      <c r="O37" s="85">
        <f t="shared" si="50"/>
        <v>496</v>
      </c>
      <c r="P37" s="85">
        <f t="shared" si="50"/>
        <v>4791</v>
      </c>
      <c r="Q37" s="85">
        <f t="shared" si="50"/>
        <v>9</v>
      </c>
      <c r="R37" s="84">
        <f t="shared" si="50"/>
        <v>39.79</v>
      </c>
      <c r="S37" s="85">
        <f t="shared" si="50"/>
        <v>439</v>
      </c>
      <c r="T37" s="85">
        <f t="shared" si="50"/>
        <v>5230</v>
      </c>
      <c r="U37" s="85">
        <f t="shared" si="50"/>
        <v>9</v>
      </c>
      <c r="V37" s="86">
        <f t="shared" si="51"/>
        <v>0.003462962962962963</v>
      </c>
      <c r="W37" s="85">
        <f t="shared" si="51"/>
        <v>564</v>
      </c>
      <c r="X37" s="85">
        <f t="shared" si="51"/>
        <v>5794</v>
      </c>
      <c r="Y37" s="85">
        <f t="shared" si="51"/>
        <v>9</v>
      </c>
      <c r="Z37" s="87"/>
      <c r="AA37" s="107"/>
      <c r="AB37" s="107"/>
      <c r="AC37" s="107"/>
      <c r="AD37" s="107"/>
      <c r="AE37" s="107"/>
      <c r="AF37" s="89"/>
      <c r="AG37" s="89"/>
      <c r="AH37" s="90"/>
      <c r="AI37" s="88"/>
      <c r="AJ37" s="89"/>
      <c r="AK37" s="89"/>
      <c r="AL37" s="90"/>
      <c r="AM37" s="88"/>
      <c r="AN37" s="89"/>
      <c r="AO37" s="89"/>
      <c r="AP37" s="90"/>
      <c r="AQ37" s="91"/>
      <c r="AR37" s="89"/>
      <c r="AS37" s="89"/>
      <c r="AT37" s="90"/>
    </row>
    <row r="38" spans="1:46" ht="9.75">
      <c r="A38" s="81">
        <f t="shared" si="48"/>
        <v>75</v>
      </c>
      <c r="B38" s="82" t="str">
        <f t="shared" si="48"/>
        <v>Michael Sweeney</v>
      </c>
      <c r="C38" s="82" t="str">
        <f t="shared" si="48"/>
        <v>Liverpool Harriers</v>
      </c>
      <c r="D38" s="108" t="str">
        <f t="shared" si="46"/>
        <v>Northern</v>
      </c>
      <c r="E38" s="81">
        <f t="shared" si="47"/>
        <v>3000</v>
      </c>
      <c r="F38" s="84">
        <f t="shared" si="50"/>
        <v>16.6</v>
      </c>
      <c r="G38" s="85">
        <f t="shared" si="50"/>
        <v>667</v>
      </c>
      <c r="H38" s="85">
        <f t="shared" si="50"/>
        <v>3667</v>
      </c>
      <c r="I38" s="85">
        <f t="shared" si="50"/>
        <v>12</v>
      </c>
      <c r="J38" s="84">
        <f t="shared" si="50"/>
        <v>33.06</v>
      </c>
      <c r="K38" s="85">
        <f t="shared" si="50"/>
        <v>525</v>
      </c>
      <c r="L38" s="85">
        <f t="shared" si="50"/>
        <v>4192</v>
      </c>
      <c r="M38" s="85">
        <f t="shared" si="50"/>
        <v>12</v>
      </c>
      <c r="N38" s="84">
        <f t="shared" si="50"/>
        <v>3.75</v>
      </c>
      <c r="O38" s="85">
        <f t="shared" si="50"/>
        <v>549</v>
      </c>
      <c r="P38" s="85">
        <f t="shared" si="50"/>
        <v>4741</v>
      </c>
      <c r="Q38" s="85">
        <f t="shared" si="50"/>
        <v>11</v>
      </c>
      <c r="R38" s="84">
        <f t="shared" si="50"/>
        <v>29.37</v>
      </c>
      <c r="S38" s="85">
        <f t="shared" si="50"/>
        <v>290</v>
      </c>
      <c r="T38" s="85">
        <f t="shared" si="50"/>
        <v>5031</v>
      </c>
      <c r="U38" s="85">
        <f t="shared" si="50"/>
        <v>12</v>
      </c>
      <c r="V38" s="86">
        <f t="shared" si="51"/>
        <v>0.0032400462962962964</v>
      </c>
      <c r="W38" s="85">
        <f t="shared" si="51"/>
        <v>681</v>
      </c>
      <c r="X38" s="85">
        <f t="shared" si="51"/>
        <v>5712</v>
      </c>
      <c r="Y38" s="85">
        <f t="shared" si="51"/>
        <v>10</v>
      </c>
      <c r="Z38" s="87"/>
      <c r="AA38" s="107"/>
      <c r="AB38" s="107"/>
      <c r="AC38" s="107"/>
      <c r="AD38" s="107"/>
      <c r="AE38" s="107"/>
      <c r="AF38" s="89"/>
      <c r="AG38" s="89"/>
      <c r="AH38" s="90"/>
      <c r="AI38" s="88"/>
      <c r="AJ38" s="89"/>
      <c r="AK38" s="89"/>
      <c r="AL38" s="90"/>
      <c r="AM38" s="88"/>
      <c r="AN38" s="89"/>
      <c r="AO38" s="89"/>
      <c r="AP38" s="90"/>
      <c r="AQ38" s="91"/>
      <c r="AR38" s="89"/>
      <c r="AS38" s="89"/>
      <c r="AT38" s="90"/>
    </row>
    <row r="39" spans="1:46" ht="9.75">
      <c r="A39" s="81">
        <f t="shared" si="48"/>
        <v>58</v>
      </c>
      <c r="B39" s="82" t="str">
        <f t="shared" si="48"/>
        <v>Adam Edgar</v>
      </c>
      <c r="C39" s="82" t="str">
        <f t="shared" si="48"/>
        <v>Macclesfield</v>
      </c>
      <c r="D39" s="108" t="str">
        <f t="shared" si="46"/>
        <v>Northern</v>
      </c>
      <c r="E39" s="81">
        <f t="shared" si="47"/>
        <v>3013</v>
      </c>
      <c r="F39" s="84">
        <f t="shared" si="50"/>
        <v>15.4</v>
      </c>
      <c r="G39" s="85">
        <f t="shared" si="50"/>
        <v>802</v>
      </c>
      <c r="H39" s="85">
        <f t="shared" si="50"/>
        <v>3815</v>
      </c>
      <c r="I39" s="85">
        <f t="shared" si="50"/>
        <v>9</v>
      </c>
      <c r="J39" s="84">
        <f t="shared" si="50"/>
        <v>34.79</v>
      </c>
      <c r="K39" s="85">
        <f t="shared" si="50"/>
        <v>559</v>
      </c>
      <c r="L39" s="85">
        <f t="shared" si="50"/>
        <v>4374</v>
      </c>
      <c r="M39" s="85">
        <f t="shared" si="50"/>
        <v>8</v>
      </c>
      <c r="N39" s="84">
        <f t="shared" si="50"/>
        <v>3.35</v>
      </c>
      <c r="O39" s="85">
        <f t="shared" si="50"/>
        <v>444</v>
      </c>
      <c r="P39" s="85">
        <f t="shared" si="50"/>
        <v>4818</v>
      </c>
      <c r="Q39" s="85">
        <f t="shared" si="50"/>
        <v>8</v>
      </c>
      <c r="R39" s="84">
        <f t="shared" si="50"/>
        <v>32.67</v>
      </c>
      <c r="S39" s="85">
        <f t="shared" si="50"/>
        <v>337</v>
      </c>
      <c r="T39" s="85">
        <f t="shared" si="50"/>
        <v>5155</v>
      </c>
      <c r="U39" s="85">
        <f t="shared" si="50"/>
        <v>10</v>
      </c>
      <c r="V39" s="86">
        <f t="shared" si="51"/>
        <v>0.0035137731481481482</v>
      </c>
      <c r="W39" s="85">
        <f t="shared" si="51"/>
        <v>539</v>
      </c>
      <c r="X39" s="85">
        <f t="shared" si="51"/>
        <v>5694</v>
      </c>
      <c r="Y39" s="85">
        <f t="shared" si="51"/>
        <v>11</v>
      </c>
      <c r="Z39" s="92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</row>
    <row r="40" spans="1:46" ht="9.75">
      <c r="A40" s="81">
        <f t="shared" si="48"/>
        <v>57</v>
      </c>
      <c r="B40" s="82" t="str">
        <f t="shared" si="48"/>
        <v>David Dempsey</v>
      </c>
      <c r="C40" s="82" t="str">
        <f t="shared" si="48"/>
        <v>Longwood Harriers</v>
      </c>
      <c r="D40" s="108" t="str">
        <f t="shared" si="46"/>
        <v>Northern</v>
      </c>
      <c r="E40" s="81">
        <f t="shared" si="47"/>
        <v>3126</v>
      </c>
      <c r="F40" s="84">
        <f t="shared" si="50"/>
        <v>16.32</v>
      </c>
      <c r="G40" s="85">
        <f t="shared" si="50"/>
        <v>697</v>
      </c>
      <c r="H40" s="85">
        <f t="shared" si="50"/>
        <v>3823</v>
      </c>
      <c r="I40" s="85">
        <f t="shared" si="50"/>
        <v>8</v>
      </c>
      <c r="J40" s="84">
        <f t="shared" si="50"/>
        <v>25.9</v>
      </c>
      <c r="K40" s="85">
        <f t="shared" si="50"/>
        <v>384</v>
      </c>
      <c r="L40" s="85">
        <f t="shared" si="50"/>
        <v>4207</v>
      </c>
      <c r="M40" s="85">
        <f t="shared" si="50"/>
        <v>11</v>
      </c>
      <c r="N40" s="84">
        <f t="shared" si="50"/>
        <v>3.35</v>
      </c>
      <c r="O40" s="85">
        <f t="shared" si="50"/>
        <v>444</v>
      </c>
      <c r="P40" s="85">
        <f t="shared" si="50"/>
        <v>4651</v>
      </c>
      <c r="Q40" s="85">
        <f t="shared" si="50"/>
        <v>12</v>
      </c>
      <c r="R40" s="84">
        <f t="shared" si="50"/>
        <v>36.7</v>
      </c>
      <c r="S40" s="85">
        <f t="shared" si="50"/>
        <v>395</v>
      </c>
      <c r="T40" s="85">
        <f t="shared" si="50"/>
        <v>5046</v>
      </c>
      <c r="U40" s="85">
        <f t="shared" si="50"/>
        <v>11</v>
      </c>
      <c r="V40" s="86">
        <f t="shared" si="51"/>
        <v>0.0033668981481481484</v>
      </c>
      <c r="W40" s="85">
        <f t="shared" si="51"/>
        <v>613</v>
      </c>
      <c r="X40" s="85">
        <f t="shared" si="51"/>
        <v>5659</v>
      </c>
      <c r="Y40" s="85">
        <f t="shared" si="51"/>
        <v>12</v>
      </c>
      <c r="Z40" s="92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</row>
    <row r="41" spans="1:46" ht="9.75">
      <c r="A41" s="81">
        <f t="shared" si="48"/>
        <v>67</v>
      </c>
      <c r="B41" s="82" t="str">
        <f t="shared" si="48"/>
        <v>Craig Mcewan</v>
      </c>
      <c r="C41" s="82" t="str">
        <f t="shared" si="48"/>
        <v>Whitemoss Aac</v>
      </c>
      <c r="D41" s="108" t="str">
        <f t="shared" si="46"/>
        <v>Scotland</v>
      </c>
      <c r="E41" s="81">
        <f t="shared" si="47"/>
        <v>3025</v>
      </c>
      <c r="F41" s="84">
        <f t="shared" si="50"/>
        <v>17.02</v>
      </c>
      <c r="G41" s="85">
        <f t="shared" si="50"/>
        <v>622</v>
      </c>
      <c r="H41" s="85">
        <f t="shared" si="50"/>
        <v>3647</v>
      </c>
      <c r="I41" s="85">
        <f t="shared" si="50"/>
        <v>13</v>
      </c>
      <c r="J41" s="84">
        <f t="shared" si="50"/>
        <v>28.72</v>
      </c>
      <c r="K41" s="85">
        <f t="shared" si="50"/>
        <v>439</v>
      </c>
      <c r="L41" s="85">
        <f t="shared" si="50"/>
        <v>4086</v>
      </c>
      <c r="M41" s="85">
        <f t="shared" si="50"/>
        <v>13</v>
      </c>
      <c r="N41" s="84">
        <f t="shared" si="50"/>
        <v>2.85</v>
      </c>
      <c r="O41" s="85">
        <f t="shared" si="50"/>
        <v>321</v>
      </c>
      <c r="P41" s="85">
        <f t="shared" si="50"/>
        <v>4407</v>
      </c>
      <c r="Q41" s="85">
        <f t="shared" si="50"/>
        <v>13</v>
      </c>
      <c r="R41" s="84">
        <f t="shared" si="50"/>
        <v>37.62</v>
      </c>
      <c r="S41" s="85">
        <f t="shared" si="50"/>
        <v>408</v>
      </c>
      <c r="T41" s="85">
        <f t="shared" si="50"/>
        <v>4815</v>
      </c>
      <c r="U41" s="85">
        <f t="shared" si="50"/>
        <v>13</v>
      </c>
      <c r="V41" s="86">
        <f t="shared" si="51"/>
        <v>0.0034645833333333334</v>
      </c>
      <c r="W41" s="85">
        <f t="shared" si="51"/>
        <v>564</v>
      </c>
      <c r="X41" s="85">
        <f t="shared" si="51"/>
        <v>5379</v>
      </c>
      <c r="Y41" s="85">
        <f t="shared" si="51"/>
        <v>13</v>
      </c>
      <c r="Z41" s="92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</row>
    <row r="42" spans="1:46" ht="9.75">
      <c r="A42" s="81">
        <f t="shared" si="48"/>
        <v>70</v>
      </c>
      <c r="B42" s="82" t="str">
        <f t="shared" si="48"/>
        <v>Andrew Robinson</v>
      </c>
      <c r="C42" s="82" t="str">
        <f t="shared" si="48"/>
        <v>Preston Harriers</v>
      </c>
      <c r="D42" s="108" t="str">
        <f t="shared" si="46"/>
        <v>Northern</v>
      </c>
      <c r="E42" s="81">
        <f t="shared" si="47"/>
        <v>2555</v>
      </c>
      <c r="F42" s="84">
        <f t="shared" si="50"/>
        <v>16.15</v>
      </c>
      <c r="G42" s="85">
        <f t="shared" si="50"/>
        <v>716</v>
      </c>
      <c r="H42" s="85">
        <f t="shared" si="50"/>
        <v>3271</v>
      </c>
      <c r="I42" s="85">
        <f t="shared" si="50"/>
        <v>14</v>
      </c>
      <c r="J42" s="84">
        <f t="shared" si="50"/>
        <v>30.38</v>
      </c>
      <c r="K42" s="85">
        <f t="shared" si="50"/>
        <v>472</v>
      </c>
      <c r="L42" s="85">
        <f t="shared" si="50"/>
        <v>3743</v>
      </c>
      <c r="M42" s="85">
        <f t="shared" si="50"/>
        <v>14</v>
      </c>
      <c r="N42" s="84">
        <f t="shared" si="50"/>
        <v>3.65</v>
      </c>
      <c r="O42" s="85">
        <f t="shared" si="50"/>
        <v>522</v>
      </c>
      <c r="P42" s="85">
        <f t="shared" si="50"/>
        <v>4265</v>
      </c>
      <c r="Q42" s="85">
        <f t="shared" si="50"/>
        <v>14</v>
      </c>
      <c r="R42" s="84">
        <f t="shared" si="50"/>
        <v>37.23</v>
      </c>
      <c r="S42" s="85">
        <f t="shared" si="50"/>
        <v>402</v>
      </c>
      <c r="T42" s="85">
        <f t="shared" si="50"/>
        <v>4667</v>
      </c>
      <c r="U42" s="85">
        <f t="shared" si="50"/>
        <v>14</v>
      </c>
      <c r="V42" s="86">
        <f t="shared" si="51"/>
        <v>0.0037650462962962963</v>
      </c>
      <c r="W42" s="85">
        <f t="shared" si="51"/>
        <v>423</v>
      </c>
      <c r="X42" s="85">
        <f t="shared" si="51"/>
        <v>5090</v>
      </c>
      <c r="Y42" s="85">
        <f t="shared" si="51"/>
        <v>14</v>
      </c>
      <c r="Z42" s="92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</row>
    <row r="43" spans="1:46" ht="9.75">
      <c r="A43" s="81">
        <f t="shared" si="48"/>
        <v>0</v>
      </c>
      <c r="B43" s="82">
        <f t="shared" si="48"/>
      </c>
      <c r="C43" s="82">
        <f t="shared" si="48"/>
      </c>
      <c r="D43" s="108">
        <f t="shared" si="46"/>
      </c>
      <c r="E43" s="81">
        <f t="shared" si="47"/>
        <v>0</v>
      </c>
      <c r="F43" s="84">
        <f t="shared" si="50"/>
        <v>0</v>
      </c>
      <c r="G43" s="85">
        <f t="shared" si="50"/>
        <v>0</v>
      </c>
      <c r="H43" s="85">
        <f t="shared" si="50"/>
        <v>0</v>
      </c>
      <c r="I43" s="85">
        <f t="shared" si="50"/>
      </c>
      <c r="J43" s="84">
        <f t="shared" si="50"/>
        <v>0</v>
      </c>
      <c r="K43" s="85">
        <f t="shared" si="50"/>
        <v>0</v>
      </c>
      <c r="L43" s="85">
        <f t="shared" si="50"/>
        <v>0</v>
      </c>
      <c r="M43" s="85">
        <f t="shared" si="50"/>
      </c>
      <c r="N43" s="84">
        <f t="shared" si="50"/>
        <v>0</v>
      </c>
      <c r="O43" s="85">
        <f t="shared" si="50"/>
        <v>0</v>
      </c>
      <c r="P43" s="85">
        <f t="shared" si="50"/>
        <v>0</v>
      </c>
      <c r="Q43" s="85">
        <f t="shared" si="50"/>
      </c>
      <c r="R43" s="84">
        <f t="shared" si="50"/>
        <v>0</v>
      </c>
      <c r="S43" s="85">
        <f t="shared" si="50"/>
        <v>0</v>
      </c>
      <c r="T43" s="85">
        <f t="shared" si="50"/>
        <v>0</v>
      </c>
      <c r="U43" s="85">
        <f t="shared" si="50"/>
      </c>
      <c r="V43" s="86">
        <f t="shared" si="51"/>
        <v>0</v>
      </c>
      <c r="W43" s="85">
        <f t="shared" si="51"/>
        <v>0</v>
      </c>
      <c r="X43" s="85">
        <f t="shared" si="51"/>
        <v>0</v>
      </c>
      <c r="Y43" s="85">
        <f t="shared" si="51"/>
      </c>
      <c r="Z43" s="92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</row>
    <row r="44" spans="1:46" ht="9.75">
      <c r="A44" s="81">
        <f t="shared" si="48"/>
        <v>0</v>
      </c>
      <c r="B44" s="82">
        <f t="shared" si="48"/>
      </c>
      <c r="C44" s="82">
        <f t="shared" si="48"/>
      </c>
      <c r="D44" s="108">
        <f t="shared" si="46"/>
      </c>
      <c r="E44" s="81">
        <f t="shared" si="47"/>
        <v>0</v>
      </c>
      <c r="F44" s="84">
        <f t="shared" si="50"/>
        <v>0</v>
      </c>
      <c r="G44" s="85">
        <f t="shared" si="50"/>
        <v>0</v>
      </c>
      <c r="H44" s="85">
        <f t="shared" si="50"/>
        <v>0</v>
      </c>
      <c r="I44" s="85">
        <f t="shared" si="50"/>
      </c>
      <c r="J44" s="84">
        <f t="shared" si="50"/>
        <v>0</v>
      </c>
      <c r="K44" s="85">
        <f t="shared" si="50"/>
        <v>0</v>
      </c>
      <c r="L44" s="85">
        <f t="shared" si="50"/>
        <v>0</v>
      </c>
      <c r="M44" s="85">
        <f t="shared" si="50"/>
      </c>
      <c r="N44" s="84">
        <f t="shared" si="50"/>
        <v>0</v>
      </c>
      <c r="O44" s="85">
        <f t="shared" si="50"/>
        <v>0</v>
      </c>
      <c r="P44" s="85">
        <f t="shared" si="50"/>
        <v>0</v>
      </c>
      <c r="Q44" s="85">
        <f t="shared" si="50"/>
      </c>
      <c r="R44" s="84">
        <f t="shared" si="50"/>
        <v>0</v>
      </c>
      <c r="S44" s="85">
        <f t="shared" si="50"/>
        <v>0</v>
      </c>
      <c r="T44" s="85">
        <f t="shared" si="50"/>
        <v>0</v>
      </c>
      <c r="U44" s="85">
        <f t="shared" si="50"/>
      </c>
      <c r="V44" s="86">
        <f t="shared" si="51"/>
        <v>0</v>
      </c>
      <c r="W44" s="85">
        <f t="shared" si="51"/>
        <v>0</v>
      </c>
      <c r="X44" s="85">
        <f t="shared" si="51"/>
        <v>0</v>
      </c>
      <c r="Y44" s="85">
        <f t="shared" si="51"/>
      </c>
      <c r="Z44" s="92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</row>
    <row r="45" spans="1:46" ht="9.75">
      <c r="A45" s="81">
        <f t="shared" si="48"/>
        <v>0</v>
      </c>
      <c r="B45" s="82">
        <f t="shared" si="48"/>
      </c>
      <c r="C45" s="82">
        <f t="shared" si="48"/>
      </c>
      <c r="D45" s="108">
        <f t="shared" si="46"/>
      </c>
      <c r="E45" s="81">
        <f t="shared" si="47"/>
        <v>0</v>
      </c>
      <c r="F45" s="84">
        <f t="shared" si="50"/>
        <v>0</v>
      </c>
      <c r="G45" s="85">
        <f t="shared" si="50"/>
        <v>0</v>
      </c>
      <c r="H45" s="85">
        <f t="shared" si="50"/>
        <v>0</v>
      </c>
      <c r="I45" s="85">
        <f t="shared" si="50"/>
      </c>
      <c r="J45" s="84">
        <f t="shared" si="50"/>
        <v>0</v>
      </c>
      <c r="K45" s="85">
        <f t="shared" si="50"/>
        <v>0</v>
      </c>
      <c r="L45" s="85">
        <f t="shared" si="50"/>
        <v>0</v>
      </c>
      <c r="M45" s="85">
        <f t="shared" si="50"/>
      </c>
      <c r="N45" s="84" t="str">
        <f t="shared" si="50"/>
        <v> </v>
      </c>
      <c r="O45" s="85">
        <f t="shared" si="50"/>
        <v>0</v>
      </c>
      <c r="P45" s="85">
        <f t="shared" si="50"/>
        <v>0</v>
      </c>
      <c r="Q45" s="85">
        <f t="shared" si="50"/>
      </c>
      <c r="R45" s="84">
        <f t="shared" si="50"/>
        <v>0</v>
      </c>
      <c r="S45" s="85">
        <f t="shared" si="50"/>
        <v>0</v>
      </c>
      <c r="T45" s="85">
        <f t="shared" si="50"/>
        <v>0</v>
      </c>
      <c r="U45" s="85">
        <f aca="true" t="shared" si="52" ref="U45:Y52">AO19</f>
      </c>
      <c r="V45" s="86">
        <f t="shared" si="52"/>
        <v>0</v>
      </c>
      <c r="W45" s="85">
        <f t="shared" si="52"/>
        <v>0</v>
      </c>
      <c r="X45" s="85">
        <f t="shared" si="52"/>
        <v>0</v>
      </c>
      <c r="Y45" s="85">
        <f t="shared" si="52"/>
      </c>
      <c r="Z45" s="92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</row>
    <row r="46" spans="1:46" ht="9.75">
      <c r="A46" s="81">
        <f t="shared" si="48"/>
        <v>0</v>
      </c>
      <c r="B46" s="82">
        <f t="shared" si="48"/>
      </c>
      <c r="C46" s="82">
        <f t="shared" si="48"/>
      </c>
      <c r="D46" s="108">
        <f t="shared" si="46"/>
      </c>
      <c r="E46" s="81">
        <f t="shared" si="47"/>
        <v>0</v>
      </c>
      <c r="F46" s="84">
        <f aca="true" t="shared" si="53" ref="F46:U52">Z20</f>
        <v>0</v>
      </c>
      <c r="G46" s="85">
        <f t="shared" si="53"/>
        <v>0</v>
      </c>
      <c r="H46" s="85">
        <f t="shared" si="53"/>
        <v>0</v>
      </c>
      <c r="I46" s="85">
        <f t="shared" si="53"/>
      </c>
      <c r="J46" s="84">
        <f t="shared" si="53"/>
        <v>0</v>
      </c>
      <c r="K46" s="85">
        <f t="shared" si="53"/>
        <v>0</v>
      </c>
      <c r="L46" s="85">
        <f t="shared" si="53"/>
        <v>0</v>
      </c>
      <c r="M46" s="85">
        <f t="shared" si="53"/>
      </c>
      <c r="N46" s="84">
        <f t="shared" si="53"/>
        <v>0</v>
      </c>
      <c r="O46" s="85">
        <f t="shared" si="53"/>
        <v>0</v>
      </c>
      <c r="P46" s="85">
        <f t="shared" si="53"/>
        <v>0</v>
      </c>
      <c r="Q46" s="85">
        <f t="shared" si="53"/>
      </c>
      <c r="R46" s="84">
        <f t="shared" si="53"/>
        <v>0</v>
      </c>
      <c r="S46" s="85">
        <f t="shared" si="53"/>
        <v>0</v>
      </c>
      <c r="T46" s="85">
        <f t="shared" si="53"/>
        <v>0</v>
      </c>
      <c r="U46" s="85">
        <f t="shared" si="53"/>
      </c>
      <c r="V46" s="86">
        <f t="shared" si="52"/>
        <v>0</v>
      </c>
      <c r="W46" s="85">
        <f t="shared" si="52"/>
        <v>0</v>
      </c>
      <c r="X46" s="85">
        <f t="shared" si="52"/>
        <v>0</v>
      </c>
      <c r="Y46" s="85">
        <f t="shared" si="52"/>
      </c>
      <c r="Z46" s="92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</row>
    <row r="47" spans="1:26" ht="9.75">
      <c r="A47" s="81">
        <f t="shared" si="48"/>
        <v>0</v>
      </c>
      <c r="B47" s="82">
        <f t="shared" si="48"/>
      </c>
      <c r="C47" s="82">
        <f t="shared" si="48"/>
      </c>
      <c r="D47" s="108">
        <f t="shared" si="46"/>
      </c>
      <c r="E47" s="81">
        <f t="shared" si="47"/>
        <v>0</v>
      </c>
      <c r="F47" s="84">
        <f t="shared" si="53"/>
        <v>0</v>
      </c>
      <c r="G47" s="85">
        <f t="shared" si="53"/>
        <v>0</v>
      </c>
      <c r="H47" s="85">
        <f t="shared" si="53"/>
        <v>0</v>
      </c>
      <c r="I47" s="85">
        <f t="shared" si="53"/>
      </c>
      <c r="J47" s="84">
        <f t="shared" si="53"/>
        <v>0</v>
      </c>
      <c r="K47" s="85">
        <f t="shared" si="53"/>
        <v>0</v>
      </c>
      <c r="L47" s="85">
        <f t="shared" si="53"/>
        <v>0</v>
      </c>
      <c r="M47" s="85">
        <f t="shared" si="53"/>
      </c>
      <c r="N47" s="84">
        <f t="shared" si="53"/>
        <v>0</v>
      </c>
      <c r="O47" s="85">
        <f t="shared" si="53"/>
        <v>0</v>
      </c>
      <c r="P47" s="85">
        <f t="shared" si="53"/>
        <v>0</v>
      </c>
      <c r="Q47" s="85">
        <f t="shared" si="53"/>
      </c>
      <c r="R47" s="84">
        <f t="shared" si="53"/>
        <v>0</v>
      </c>
      <c r="S47" s="85">
        <f t="shared" si="53"/>
        <v>0</v>
      </c>
      <c r="T47" s="85">
        <f t="shared" si="53"/>
        <v>0</v>
      </c>
      <c r="U47" s="85">
        <f t="shared" si="53"/>
      </c>
      <c r="V47" s="86">
        <f t="shared" si="52"/>
        <v>0</v>
      </c>
      <c r="W47" s="85">
        <f t="shared" si="52"/>
        <v>0</v>
      </c>
      <c r="X47" s="85">
        <f t="shared" si="52"/>
        <v>0</v>
      </c>
      <c r="Y47" s="85">
        <f t="shared" si="52"/>
      </c>
      <c r="Z47" s="94"/>
    </row>
    <row r="48" spans="1:26" ht="9.75">
      <c r="A48" s="81">
        <f t="shared" si="48"/>
        <v>0</v>
      </c>
      <c r="B48" s="82">
        <f t="shared" si="48"/>
      </c>
      <c r="C48" s="82">
        <f t="shared" si="48"/>
      </c>
      <c r="D48" s="108">
        <f t="shared" si="46"/>
      </c>
      <c r="E48" s="81">
        <f t="shared" si="47"/>
        <v>0</v>
      </c>
      <c r="F48" s="84">
        <f t="shared" si="53"/>
        <v>0</v>
      </c>
      <c r="G48" s="85">
        <f t="shared" si="53"/>
        <v>0</v>
      </c>
      <c r="H48" s="85">
        <f t="shared" si="53"/>
        <v>0</v>
      </c>
      <c r="I48" s="85">
        <f t="shared" si="53"/>
      </c>
      <c r="J48" s="84">
        <f t="shared" si="53"/>
        <v>0</v>
      </c>
      <c r="K48" s="85">
        <f t="shared" si="53"/>
        <v>0</v>
      </c>
      <c r="L48" s="85">
        <f t="shared" si="53"/>
        <v>0</v>
      </c>
      <c r="M48" s="85">
        <f t="shared" si="53"/>
      </c>
      <c r="N48" s="84">
        <f t="shared" si="53"/>
        <v>0</v>
      </c>
      <c r="O48" s="85">
        <f t="shared" si="53"/>
        <v>0</v>
      </c>
      <c r="P48" s="85">
        <f t="shared" si="53"/>
        <v>0</v>
      </c>
      <c r="Q48" s="85">
        <f t="shared" si="53"/>
      </c>
      <c r="R48" s="84">
        <f t="shared" si="53"/>
        <v>0</v>
      </c>
      <c r="S48" s="85">
        <f t="shared" si="53"/>
        <v>0</v>
      </c>
      <c r="T48" s="85">
        <f t="shared" si="53"/>
        <v>0</v>
      </c>
      <c r="U48" s="85">
        <f t="shared" si="53"/>
      </c>
      <c r="V48" s="86">
        <f t="shared" si="52"/>
        <v>0</v>
      </c>
      <c r="W48" s="85">
        <f t="shared" si="52"/>
        <v>0</v>
      </c>
      <c r="X48" s="85">
        <f t="shared" si="52"/>
        <v>0</v>
      </c>
      <c r="Y48" s="85">
        <f t="shared" si="52"/>
      </c>
      <c r="Z48" s="94"/>
    </row>
    <row r="49" spans="1:26" ht="9.75">
      <c r="A49" s="81">
        <f t="shared" si="48"/>
        <v>0</v>
      </c>
      <c r="B49" s="82">
        <f t="shared" si="48"/>
      </c>
      <c r="C49" s="82">
        <f t="shared" si="48"/>
      </c>
      <c r="D49" s="108">
        <f t="shared" si="46"/>
      </c>
      <c r="E49" s="81">
        <f t="shared" si="47"/>
        <v>0</v>
      </c>
      <c r="F49" s="84">
        <f t="shared" si="53"/>
        <v>0</v>
      </c>
      <c r="G49" s="85">
        <f t="shared" si="53"/>
        <v>0</v>
      </c>
      <c r="H49" s="85">
        <f t="shared" si="53"/>
        <v>0</v>
      </c>
      <c r="I49" s="85">
        <f t="shared" si="53"/>
      </c>
      <c r="J49" s="84">
        <f t="shared" si="53"/>
        <v>0</v>
      </c>
      <c r="K49" s="85">
        <f t="shared" si="53"/>
        <v>0</v>
      </c>
      <c r="L49" s="85">
        <f t="shared" si="53"/>
        <v>0</v>
      </c>
      <c r="M49" s="85">
        <f t="shared" si="53"/>
      </c>
      <c r="N49" s="84">
        <f t="shared" si="53"/>
        <v>0</v>
      </c>
      <c r="O49" s="85">
        <f t="shared" si="53"/>
        <v>0</v>
      </c>
      <c r="P49" s="85">
        <f t="shared" si="53"/>
        <v>0</v>
      </c>
      <c r="Q49" s="85">
        <f t="shared" si="53"/>
      </c>
      <c r="R49" s="84">
        <f t="shared" si="53"/>
        <v>0</v>
      </c>
      <c r="S49" s="85">
        <f t="shared" si="53"/>
        <v>0</v>
      </c>
      <c r="T49" s="85">
        <f t="shared" si="53"/>
        <v>0</v>
      </c>
      <c r="U49" s="85">
        <f t="shared" si="53"/>
      </c>
      <c r="V49" s="86">
        <f t="shared" si="52"/>
        <v>0</v>
      </c>
      <c r="W49" s="85">
        <f t="shared" si="52"/>
        <v>0</v>
      </c>
      <c r="X49" s="85">
        <f t="shared" si="52"/>
        <v>0</v>
      </c>
      <c r="Y49" s="85">
        <f t="shared" si="52"/>
      </c>
      <c r="Z49" s="94"/>
    </row>
    <row r="50" spans="1:26" ht="9.75">
      <c r="A50" s="81">
        <f t="shared" si="48"/>
        <v>73</v>
      </c>
      <c r="B50" s="82" t="str">
        <f t="shared" si="48"/>
        <v>James Sleigh</v>
      </c>
      <c r="C50" s="82" t="str">
        <f t="shared" si="48"/>
        <v>Leeds City AC</v>
      </c>
      <c r="D50" s="108" t="str">
        <f t="shared" si="46"/>
        <v>Northern</v>
      </c>
      <c r="E50" s="81">
        <f t="shared" si="47"/>
        <v>0</v>
      </c>
      <c r="F50" s="84">
        <f t="shared" si="53"/>
        <v>0</v>
      </c>
      <c r="G50" s="85">
        <f t="shared" si="53"/>
        <v>0</v>
      </c>
      <c r="H50" s="85">
        <f t="shared" si="53"/>
        <v>0</v>
      </c>
      <c r="I50" s="85">
        <f t="shared" si="53"/>
      </c>
      <c r="J50" s="84">
        <f t="shared" si="53"/>
        <v>0</v>
      </c>
      <c r="K50" s="85">
        <f t="shared" si="53"/>
        <v>0</v>
      </c>
      <c r="L50" s="85">
        <f t="shared" si="53"/>
        <v>0</v>
      </c>
      <c r="M50" s="85">
        <f t="shared" si="53"/>
      </c>
      <c r="N50" s="84">
        <f t="shared" si="53"/>
        <v>0</v>
      </c>
      <c r="O50" s="85">
        <f t="shared" si="53"/>
        <v>0</v>
      </c>
      <c r="P50" s="85">
        <f t="shared" si="53"/>
        <v>0</v>
      </c>
      <c r="Q50" s="85">
        <f t="shared" si="53"/>
      </c>
      <c r="R50" s="84">
        <f t="shared" si="53"/>
        <v>0</v>
      </c>
      <c r="S50" s="85">
        <f t="shared" si="53"/>
        <v>0</v>
      </c>
      <c r="T50" s="85">
        <f t="shared" si="53"/>
        <v>0</v>
      </c>
      <c r="U50" s="85">
        <f t="shared" si="53"/>
      </c>
      <c r="V50" s="86">
        <f t="shared" si="52"/>
        <v>0</v>
      </c>
      <c r="W50" s="85">
        <f t="shared" si="52"/>
        <v>0</v>
      </c>
      <c r="X50" s="85">
        <f t="shared" si="52"/>
        <v>0</v>
      </c>
      <c r="Y50" s="85">
        <f t="shared" si="52"/>
      </c>
      <c r="Z50" s="94"/>
    </row>
    <row r="51" spans="1:26" ht="9.75">
      <c r="A51" s="81">
        <f t="shared" si="48"/>
        <v>64</v>
      </c>
      <c r="B51" s="82" t="str">
        <f t="shared" si="48"/>
        <v>Liam Holiday</v>
      </c>
      <c r="C51" s="82" t="str">
        <f t="shared" si="48"/>
        <v>Kingston Upon Hull AC</v>
      </c>
      <c r="D51" s="108" t="str">
        <f t="shared" si="46"/>
        <v>Northern</v>
      </c>
      <c r="E51" s="81">
        <f t="shared" si="47"/>
        <v>0</v>
      </c>
      <c r="F51" s="84">
        <f t="shared" si="53"/>
        <v>0</v>
      </c>
      <c r="G51" s="85">
        <f t="shared" si="53"/>
        <v>0</v>
      </c>
      <c r="H51" s="85">
        <f t="shared" si="53"/>
        <v>0</v>
      </c>
      <c r="I51" s="85">
        <f t="shared" si="53"/>
      </c>
      <c r="J51" s="84">
        <f t="shared" si="53"/>
        <v>0</v>
      </c>
      <c r="K51" s="85">
        <f t="shared" si="53"/>
        <v>0</v>
      </c>
      <c r="L51" s="85">
        <f t="shared" si="53"/>
        <v>0</v>
      </c>
      <c r="M51" s="85">
        <f t="shared" si="53"/>
      </c>
      <c r="N51" s="84">
        <f t="shared" si="53"/>
        <v>0</v>
      </c>
      <c r="O51" s="85">
        <f t="shared" si="53"/>
        <v>0</v>
      </c>
      <c r="P51" s="85">
        <f t="shared" si="53"/>
        <v>0</v>
      </c>
      <c r="Q51" s="85">
        <f t="shared" si="53"/>
      </c>
      <c r="R51" s="84">
        <f t="shared" si="53"/>
        <v>0</v>
      </c>
      <c r="S51" s="85">
        <f t="shared" si="53"/>
        <v>0</v>
      </c>
      <c r="T51" s="85">
        <f t="shared" si="53"/>
        <v>0</v>
      </c>
      <c r="U51" s="85">
        <f t="shared" si="53"/>
      </c>
      <c r="V51" s="86">
        <f t="shared" si="52"/>
        <v>0</v>
      </c>
      <c r="W51" s="85">
        <f t="shared" si="52"/>
        <v>0</v>
      </c>
      <c r="X51" s="85">
        <f t="shared" si="52"/>
        <v>0</v>
      </c>
      <c r="Y51" s="85">
        <f t="shared" si="52"/>
      </c>
      <c r="Z51" s="94"/>
    </row>
    <row r="52" spans="1:26" ht="9.75">
      <c r="A52" s="81">
        <f t="shared" si="48"/>
        <v>0</v>
      </c>
      <c r="B52" s="82">
        <f t="shared" si="48"/>
        <v>0</v>
      </c>
      <c r="C52" s="82">
        <f t="shared" si="48"/>
        <v>0</v>
      </c>
      <c r="D52" s="81">
        <f t="shared" si="46"/>
        <v>0</v>
      </c>
      <c r="E52" s="81">
        <f t="shared" si="47"/>
        <v>0</v>
      </c>
      <c r="F52" s="84">
        <f t="shared" si="53"/>
        <v>0</v>
      </c>
      <c r="G52" s="85">
        <f t="shared" si="53"/>
        <v>0</v>
      </c>
      <c r="H52" s="85">
        <f t="shared" si="53"/>
        <v>0</v>
      </c>
      <c r="I52" s="85">
        <f t="shared" si="53"/>
      </c>
      <c r="J52" s="84">
        <f t="shared" si="53"/>
        <v>0</v>
      </c>
      <c r="K52" s="85">
        <f t="shared" si="53"/>
        <v>0</v>
      </c>
      <c r="L52" s="85">
        <f t="shared" si="53"/>
        <v>0</v>
      </c>
      <c r="M52" s="85">
        <f t="shared" si="53"/>
      </c>
      <c r="N52" s="84">
        <f t="shared" si="53"/>
        <v>0</v>
      </c>
      <c r="O52" s="85">
        <f t="shared" si="53"/>
        <v>0</v>
      </c>
      <c r="P52" s="85">
        <f t="shared" si="53"/>
        <v>0</v>
      </c>
      <c r="Q52" s="85">
        <f t="shared" si="53"/>
      </c>
      <c r="R52" s="84">
        <f t="shared" si="53"/>
        <v>0</v>
      </c>
      <c r="S52" s="85">
        <f t="shared" si="53"/>
        <v>0</v>
      </c>
      <c r="T52" s="85">
        <f t="shared" si="53"/>
        <v>0</v>
      </c>
      <c r="U52" s="85">
        <f t="shared" si="53"/>
      </c>
      <c r="V52" s="86">
        <f t="shared" si="52"/>
        <v>0</v>
      </c>
      <c r="W52" s="85">
        <f t="shared" si="52"/>
        <v>0</v>
      </c>
      <c r="X52" s="85">
        <f t="shared" si="52"/>
        <v>0</v>
      </c>
      <c r="Y52" s="85">
        <f t="shared" si="52"/>
      </c>
      <c r="Z52" s="94"/>
    </row>
  </sheetData>
  <sheetProtection sort="0"/>
  <mergeCells count="15">
    <mergeCell ref="AP1:AS1"/>
    <mergeCell ref="Z1:AC1"/>
    <mergeCell ref="AD1:AG1"/>
    <mergeCell ref="AH1:AK1"/>
    <mergeCell ref="AL1:AO1"/>
    <mergeCell ref="U1:X1"/>
    <mergeCell ref="F27:I27"/>
    <mergeCell ref="J27:M27"/>
    <mergeCell ref="N27:Q27"/>
    <mergeCell ref="R27:U27"/>
    <mergeCell ref="V27:Y27"/>
    <mergeCell ref="E1:H1"/>
    <mergeCell ref="I1:L1"/>
    <mergeCell ref="M1:P1"/>
    <mergeCell ref="Q1:T1"/>
  </mergeCells>
  <printOptions horizontalCentered="1"/>
  <pageMargins left="0.15748031496062992" right="0.15748031496062992" top="1.299212598425197" bottom="0.3937007874015748" header="0.1968503937007874" footer="0.31496062992125984"/>
  <pageSetup horizontalDpi="1200" verticalDpi="1200" orientation="landscape" paperSize="9" r:id="rId3"/>
  <headerFooter alignWithMargins="0">
    <oddHeader>&amp;L&amp;G&amp;C&amp;"Arial Narrow,Regular"&amp;11U20 Men's Combined Events Championships
31 May &amp;&amp; 1 June 2008&amp;R&amp;"Arial Narrow,Bold"&amp;11&amp;UU20 MEN</oddHeader>
    <oddFooter>&amp;L&amp;"Arial Narrow,Regular"&amp;8&amp;D &amp;T&amp;R&amp;"Arial Narrow,Regular"&amp;8&amp;F/&amp;A/Day &amp;P of &amp;N</oddFooter>
  </headerFooter>
  <rowBreaks count="1" manualBreakCount="1">
    <brk id="26" max="255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58"/>
  </sheetPr>
  <dimension ref="A1:W88"/>
  <sheetViews>
    <sheetView showZeros="0" zoomScalePageLayoutView="0" workbookViewId="0" topLeftCell="A1">
      <selection activeCell="I31" sqref="I31"/>
    </sheetView>
  </sheetViews>
  <sheetFormatPr defaultColWidth="9.140625" defaultRowHeight="12.75"/>
  <cols>
    <col min="1" max="1" width="9.140625" style="15" customWidth="1"/>
    <col min="2" max="3" width="4.7109375" style="77" customWidth="1"/>
    <col min="4" max="4" width="15.7109375" style="77" customWidth="1"/>
    <col min="5" max="5" width="29.7109375" style="77" bestFit="1" customWidth="1"/>
    <col min="6" max="6" width="9.140625" style="13" customWidth="1"/>
    <col min="7" max="7" width="9.140625" style="15" customWidth="1"/>
    <col min="8" max="22" width="9.140625" style="77" customWidth="1"/>
    <col min="23" max="23" width="9.140625" style="15" hidden="1" customWidth="1"/>
    <col min="24" max="16384" width="9.140625" style="77" customWidth="1"/>
  </cols>
  <sheetData>
    <row r="1" ht="12.75">
      <c r="W1" s="15" t="s">
        <v>286</v>
      </c>
    </row>
    <row r="2" spans="1:23" ht="12.75">
      <c r="A2" s="98">
        <v>0.4375</v>
      </c>
      <c r="B2" s="77" t="s">
        <v>380</v>
      </c>
      <c r="F2" s="13" t="s">
        <v>389</v>
      </c>
      <c r="G2" s="99"/>
      <c r="J2" s="77">
        <v>25.4347</v>
      </c>
      <c r="K2" s="77">
        <v>18</v>
      </c>
      <c r="L2" s="77">
        <v>1.81</v>
      </c>
      <c r="W2" s="15">
        <f>'Male Athletes'!B3</f>
        <v>56</v>
      </c>
    </row>
    <row r="3" spans="2:23" ht="12.75">
      <c r="B3" s="15" t="s">
        <v>277</v>
      </c>
      <c r="C3" s="15" t="s">
        <v>282</v>
      </c>
      <c r="D3" s="77" t="s">
        <v>283</v>
      </c>
      <c r="E3" s="77" t="s">
        <v>284</v>
      </c>
      <c r="F3" s="13" t="s">
        <v>278</v>
      </c>
      <c r="G3" s="15" t="s">
        <v>279</v>
      </c>
      <c r="W3" s="15">
        <f>'Male Athletes'!B4</f>
        <v>60</v>
      </c>
    </row>
    <row r="4" spans="2:23" ht="12.75">
      <c r="B4" s="15">
        <v>1</v>
      </c>
      <c r="C4" s="78">
        <v>77</v>
      </c>
      <c r="D4" s="77" t="str">
        <f aca="true" t="shared" si="0" ref="D4:D11">IF(OR(C4=0,C4="",C4=" "),"",CONCATENATE(VLOOKUP(C4,athletes,2,FALSE)," ",VLOOKUP(C4,athletes,3,FALSE)))</f>
        <v>Matthew Wright</v>
      </c>
      <c r="E4" s="43" t="str">
        <f aca="true" t="shared" si="1" ref="E4:E11">IF(OR(C4=0,C4="",C4=" ",ISERROR(VLOOKUP(C4,athletes,2,FALSE))=TRUE),"",VLOOKUP(C4,athletes,4,FALSE))</f>
        <v>Kendal</v>
      </c>
      <c r="F4" s="101">
        <v>11.8</v>
      </c>
      <c r="G4" s="15">
        <f>IF(OR(C4=0,F4=0),0,ROUNDDOWN($J$2*POWER(($K$2-F4),$L$2),0))</f>
        <v>691</v>
      </c>
      <c r="J4" s="100"/>
      <c r="W4" s="15">
        <f>'Male Athletes'!B5</f>
        <v>76</v>
      </c>
    </row>
    <row r="5" spans="2:23" ht="12.75">
      <c r="B5" s="15">
        <v>2</v>
      </c>
      <c r="C5" s="78">
        <v>66</v>
      </c>
      <c r="D5" s="77" t="str">
        <f t="shared" si="0"/>
        <v>Shaun Leigh</v>
      </c>
      <c r="E5" s="43" t="str">
        <f t="shared" si="1"/>
        <v>Brighton &amp; Hove AC</v>
      </c>
      <c r="F5" s="101">
        <v>11.88</v>
      </c>
      <c r="G5" s="15">
        <f aca="true" t="shared" si="2" ref="G5:G10">IF(OR(C5=0,F5=0),0,ROUNDDOWN($J$2*POWER(($K$2-F5),$L$2),0))</f>
        <v>675</v>
      </c>
      <c r="J5" s="100"/>
      <c r="W5" s="15">
        <f>'Male Athletes'!B6</f>
        <v>59</v>
      </c>
    </row>
    <row r="6" spans="2:23" ht="12.75">
      <c r="B6" s="15">
        <v>3</v>
      </c>
      <c r="C6" s="78">
        <v>57</v>
      </c>
      <c r="D6" s="77" t="str">
        <f t="shared" si="0"/>
        <v>David Dempsey</v>
      </c>
      <c r="E6" s="43" t="str">
        <f t="shared" si="1"/>
        <v>Longwood Harriers</v>
      </c>
      <c r="F6" s="101">
        <v>11.92</v>
      </c>
      <c r="G6" s="15">
        <f t="shared" si="2"/>
        <v>667</v>
      </c>
      <c r="J6" s="100"/>
      <c r="W6" s="15">
        <f>'Male Athletes'!B7</f>
        <v>63</v>
      </c>
    </row>
    <row r="7" spans="2:23" ht="12.75">
      <c r="B7" s="15">
        <v>4</v>
      </c>
      <c r="C7" s="78">
        <v>62</v>
      </c>
      <c r="D7" s="77" t="str">
        <f t="shared" si="0"/>
        <v>Bradley Hall</v>
      </c>
      <c r="E7" s="43" t="str">
        <f t="shared" si="1"/>
        <v>Crawley AC</v>
      </c>
      <c r="F7" s="101">
        <v>11.95</v>
      </c>
      <c r="G7" s="15">
        <f t="shared" si="2"/>
        <v>661</v>
      </c>
      <c r="J7" s="100"/>
      <c r="W7" s="15">
        <f>'Male Athletes'!B8</f>
        <v>68</v>
      </c>
    </row>
    <row r="8" spans="2:23" ht="12.75">
      <c r="B8" s="15">
        <v>5</v>
      </c>
      <c r="C8" s="78">
        <v>68</v>
      </c>
      <c r="D8" s="77" t="str">
        <f t="shared" si="0"/>
        <v>Jack Mcshane</v>
      </c>
      <c r="E8" s="43" t="str">
        <f t="shared" si="1"/>
        <v>Corby A.C</v>
      </c>
      <c r="F8" s="101">
        <v>12.04</v>
      </c>
      <c r="G8" s="15">
        <f t="shared" si="2"/>
        <v>643</v>
      </c>
      <c r="J8" s="100"/>
      <c r="W8" s="15">
        <f>'Male Athletes'!B9</f>
        <v>69</v>
      </c>
    </row>
    <row r="9" spans="2:23" ht="12.75">
      <c r="B9" s="15">
        <v>6</v>
      </c>
      <c r="C9" s="78">
        <v>75</v>
      </c>
      <c r="D9" s="77" t="str">
        <f t="shared" si="0"/>
        <v>Michael Sweeney</v>
      </c>
      <c r="E9" s="43" t="str">
        <f t="shared" si="1"/>
        <v>Liverpool Harriers</v>
      </c>
      <c r="F9" s="101">
        <v>12.35</v>
      </c>
      <c r="G9" s="15">
        <f t="shared" si="2"/>
        <v>584</v>
      </c>
      <c r="J9" s="100"/>
      <c r="W9" s="15">
        <f>'Male Athletes'!B10</f>
        <v>66</v>
      </c>
    </row>
    <row r="10" spans="2:23" ht="12.75">
      <c r="B10" s="15">
        <v>7</v>
      </c>
      <c r="C10" s="78">
        <v>69</v>
      </c>
      <c r="D10" s="77" t="str">
        <f t="shared" si="0"/>
        <v>Michael O'Donnell</v>
      </c>
      <c r="E10" s="43" t="str">
        <f t="shared" si="1"/>
        <v>Bolton United Harriers</v>
      </c>
      <c r="F10" s="101">
        <v>12.68</v>
      </c>
      <c r="G10" s="15">
        <f t="shared" si="2"/>
        <v>523</v>
      </c>
      <c r="J10" s="100"/>
      <c r="W10" s="15">
        <f>'Male Athletes'!B11</f>
        <v>70</v>
      </c>
    </row>
    <row r="11" spans="2:23" ht="12.75" hidden="1">
      <c r="B11" s="15">
        <v>8</v>
      </c>
      <c r="C11" s="78"/>
      <c r="D11" s="77">
        <f t="shared" si="0"/>
      </c>
      <c r="E11" s="43">
        <f t="shared" si="1"/>
      </c>
      <c r="F11" s="101"/>
      <c r="G11" s="15">
        <f>IF(OR(C11=0,F11=0),0,ROUNDDOWN($J$2*POWER(($K$2-J11),$L$2),0))</f>
        <v>0</v>
      </c>
      <c r="J11" s="100"/>
      <c r="W11" s="15">
        <f>'Male Athletes'!B12</f>
        <v>71</v>
      </c>
    </row>
    <row r="12" ht="12.75">
      <c r="W12" s="15">
        <f>'Male Athletes'!B13</f>
        <v>65</v>
      </c>
    </row>
    <row r="13" spans="2:23" ht="12.75">
      <c r="B13" s="77" t="s">
        <v>381</v>
      </c>
      <c r="F13" s="13" t="s">
        <v>390</v>
      </c>
      <c r="G13" s="99"/>
      <c r="W13" s="15">
        <f>'Male Athletes'!B14</f>
        <v>73</v>
      </c>
    </row>
    <row r="14" spans="2:23" ht="12.75">
      <c r="B14" s="15" t="s">
        <v>277</v>
      </c>
      <c r="C14" s="15" t="s">
        <v>282</v>
      </c>
      <c r="D14" s="77" t="s">
        <v>283</v>
      </c>
      <c r="E14" s="77" t="s">
        <v>284</v>
      </c>
      <c r="F14" s="13" t="s">
        <v>278</v>
      </c>
      <c r="G14" s="15" t="s">
        <v>279</v>
      </c>
      <c r="W14" s="15">
        <f>'Male Athletes'!B15</f>
        <v>74</v>
      </c>
    </row>
    <row r="15" spans="2:23" ht="12.75">
      <c r="B15" s="15">
        <v>1</v>
      </c>
      <c r="C15" s="78">
        <v>67</v>
      </c>
      <c r="D15" s="77" t="str">
        <f aca="true" t="shared" si="3" ref="D15:D22">IF(OR(C15=0,C15="",C15=" "),"",CONCATENATE(VLOOKUP(C15,athletes,2,FALSE)," ",VLOOKUP(C15,athletes,3,FALSE)))</f>
        <v>Craig Mcewan</v>
      </c>
      <c r="E15" s="43" t="str">
        <f aca="true" t="shared" si="4" ref="E15:E22">IF(OR(C15=0,C15="",C15=" ",ISERROR(VLOOKUP(C15,athletes,2,FALSE))=TRUE),"",VLOOKUP(C15,athletes,4,FALSE))</f>
        <v>Whitemoss Aac</v>
      </c>
      <c r="F15" s="101">
        <v>11.44</v>
      </c>
      <c r="G15" s="15">
        <f>IF(OR(C15=0,F15=0),0,ROUNDDOWN($J$2*POWER(($K$2-F15),$L$2),0))</f>
        <v>765</v>
      </c>
      <c r="W15" s="15">
        <f>'Male Athletes'!B16</f>
        <v>55</v>
      </c>
    </row>
    <row r="16" spans="2:23" ht="12.75">
      <c r="B16" s="15">
        <v>2</v>
      </c>
      <c r="C16" s="78">
        <v>55</v>
      </c>
      <c r="D16" s="77" t="str">
        <f t="shared" si="3"/>
        <v>Jack Andrew</v>
      </c>
      <c r="E16" s="43" t="str">
        <f t="shared" si="4"/>
        <v>Macclesfield Harriers</v>
      </c>
      <c r="F16" s="101">
        <v>11.52</v>
      </c>
      <c r="G16" s="15">
        <f aca="true" t="shared" si="5" ref="G16:G21">IF(OR(C16=0,F16=0),0,ROUNDDOWN($J$2*POWER(($K$2-F16),$L$2),0))</f>
        <v>748</v>
      </c>
      <c r="W16" s="15">
        <f>'Male Athletes'!B17</f>
        <v>58</v>
      </c>
    </row>
    <row r="17" spans="2:23" ht="12.75">
      <c r="B17" s="15">
        <v>3</v>
      </c>
      <c r="C17" s="78">
        <v>74</v>
      </c>
      <c r="D17" s="77" t="str">
        <f t="shared" si="3"/>
        <v>Lewis Stead</v>
      </c>
      <c r="E17" s="43" t="str">
        <f t="shared" si="4"/>
        <v>Unknown</v>
      </c>
      <c r="F17" s="101">
        <v>11.59</v>
      </c>
      <c r="G17" s="15">
        <f t="shared" si="5"/>
        <v>734</v>
      </c>
      <c r="W17" s="15">
        <f>'Male Athletes'!B18</f>
        <v>72</v>
      </c>
    </row>
    <row r="18" spans="2:23" ht="12.75">
      <c r="B18" s="15">
        <v>4</v>
      </c>
      <c r="C18" s="78">
        <v>70</v>
      </c>
      <c r="D18" s="77" t="str">
        <f t="shared" si="3"/>
        <v>Andrew Robinson</v>
      </c>
      <c r="E18" s="43" t="str">
        <f t="shared" si="4"/>
        <v>Preston Harriers</v>
      </c>
      <c r="F18" s="101">
        <v>11.62</v>
      </c>
      <c r="G18" s="15">
        <f t="shared" si="5"/>
        <v>728</v>
      </c>
      <c r="W18" s="15">
        <f>'Male Athletes'!B19</f>
        <v>61</v>
      </c>
    </row>
    <row r="19" spans="2:23" ht="12.75">
      <c r="B19" s="15">
        <v>5</v>
      </c>
      <c r="C19" s="78">
        <v>58</v>
      </c>
      <c r="D19" s="77" t="str">
        <f t="shared" si="3"/>
        <v>Adam Edgar</v>
      </c>
      <c r="E19" s="43" t="str">
        <f t="shared" si="4"/>
        <v>Macclesfield</v>
      </c>
      <c r="F19" s="101">
        <v>11.76</v>
      </c>
      <c r="G19" s="15">
        <f t="shared" si="5"/>
        <v>699</v>
      </c>
      <c r="W19" s="15">
        <f>'Male Athletes'!B20</f>
        <v>67</v>
      </c>
    </row>
    <row r="20" spans="2:23" ht="12.75">
      <c r="B20" s="15">
        <v>6</v>
      </c>
      <c r="C20" s="78">
        <v>60</v>
      </c>
      <c r="D20" s="77" t="str">
        <f t="shared" si="3"/>
        <v>Ben Gregory</v>
      </c>
      <c r="E20" s="43" t="str">
        <f t="shared" si="4"/>
        <v>Vale Of Aylesbury AC</v>
      </c>
      <c r="F20" s="101">
        <v>11.79</v>
      </c>
      <c r="G20" s="15">
        <f t="shared" si="5"/>
        <v>693</v>
      </c>
      <c r="W20" s="15">
        <f>'Male Athletes'!B21</f>
        <v>75</v>
      </c>
    </row>
    <row r="21" spans="2:23" ht="12.75">
      <c r="B21" s="15">
        <v>7</v>
      </c>
      <c r="C21" s="78">
        <v>72</v>
      </c>
      <c r="D21" s="77" t="str">
        <f t="shared" si="3"/>
        <v>Sam Sleap</v>
      </c>
      <c r="E21" s="43" t="str">
        <f t="shared" si="4"/>
        <v>Basingstoke Mid Hants</v>
      </c>
      <c r="F21" s="101">
        <v>12.06</v>
      </c>
      <c r="G21" s="15">
        <f t="shared" si="5"/>
        <v>639</v>
      </c>
      <c r="W21" s="15">
        <f>'Male Athletes'!B22</f>
        <v>64</v>
      </c>
    </row>
    <row r="22" spans="2:23" ht="12.75" hidden="1">
      <c r="B22" s="15">
        <v>8</v>
      </c>
      <c r="C22" s="78"/>
      <c r="D22" s="77">
        <f t="shared" si="3"/>
      </c>
      <c r="E22" s="43">
        <f t="shared" si="4"/>
      </c>
      <c r="F22" s="101"/>
      <c r="G22" s="15">
        <f>IF(OR(C22=0,F22=0),0,ROUNDDOWN($J$2*POWER(($K$2-J22),$L$2),0))</f>
        <v>0</v>
      </c>
      <c r="W22" s="15">
        <f>'Male Athletes'!B23</f>
        <v>57</v>
      </c>
    </row>
    <row r="23" ht="12.75">
      <c r="W23" s="15">
        <f>'Male Athletes'!B24</f>
        <v>77</v>
      </c>
    </row>
    <row r="24" spans="2:23" ht="12.75">
      <c r="B24" s="77" t="s">
        <v>382</v>
      </c>
      <c r="F24" s="13" t="s">
        <v>391</v>
      </c>
      <c r="G24" s="99"/>
      <c r="W24" s="15">
        <f>'Male Athletes'!B25</f>
        <v>62</v>
      </c>
    </row>
    <row r="25" spans="2:23" ht="12.75">
      <c r="B25" s="15" t="s">
        <v>277</v>
      </c>
      <c r="C25" s="15" t="s">
        <v>282</v>
      </c>
      <c r="D25" s="77" t="s">
        <v>283</v>
      </c>
      <c r="E25" s="77" t="s">
        <v>284</v>
      </c>
      <c r="F25" s="13" t="s">
        <v>278</v>
      </c>
      <c r="G25" s="15" t="s">
        <v>279</v>
      </c>
      <c r="W25" s="15">
        <f>'Male Athletes'!B26</f>
        <v>0</v>
      </c>
    </row>
    <row r="26" spans="2:23" ht="12.75">
      <c r="B26" s="15">
        <v>1</v>
      </c>
      <c r="C26" s="78">
        <v>59</v>
      </c>
      <c r="D26" s="77" t="str">
        <f aca="true" t="shared" si="6" ref="D26:D33">IF(OR(C26=0,C26="",C26=" "),"",CONCATENATE(VLOOKUP(C26,athletes,2,FALSE)," ",VLOOKUP(C26,athletes,3,FALSE)))</f>
        <v>Daniel Gardiner</v>
      </c>
      <c r="E26" s="43" t="str">
        <f aca="true" t="shared" si="7" ref="E26:E33">IF(OR(C26=0,C26="",C26=" ",ISERROR(VLOOKUP(C26,athletes,2,FALSE))=TRUE),"",VLOOKUP(C26,athletes,4,FALSE))</f>
        <v>Leeds City</v>
      </c>
      <c r="F26" s="13">
        <v>11.04</v>
      </c>
      <c r="G26" s="15">
        <f>IF(OR(C26=0,F26=0),0,ROUNDDOWN($J$2*POWER(($K$2-F26),$L$2),0))</f>
        <v>852</v>
      </c>
      <c r="W26" s="15">
        <f>'Male Athletes'!B27</f>
        <v>0</v>
      </c>
    </row>
    <row r="27" spans="2:23" ht="12.75">
      <c r="B27" s="15">
        <v>2</v>
      </c>
      <c r="C27" s="78">
        <v>65</v>
      </c>
      <c r="D27" s="77" t="str">
        <f t="shared" si="6"/>
        <v>Will Lambourne</v>
      </c>
      <c r="E27" s="43" t="str">
        <f t="shared" si="7"/>
        <v>Milton Keynes</v>
      </c>
      <c r="F27" s="13">
        <v>11.14</v>
      </c>
      <c r="G27" s="15">
        <f aca="true" t="shared" si="8" ref="G27:G32">IF(OR(C27=0,F27=0),0,ROUNDDOWN($J$2*POWER(($K$2-F27),$L$2),0))</f>
        <v>830</v>
      </c>
      <c r="W27" s="15">
        <f>'Male Athletes'!B28</f>
        <v>0</v>
      </c>
    </row>
    <row r="28" spans="2:23" ht="12.75">
      <c r="B28" s="15">
        <v>3</v>
      </c>
      <c r="C28" s="78">
        <v>63</v>
      </c>
      <c r="D28" s="77" t="str">
        <f t="shared" si="6"/>
        <v>Michael Holden</v>
      </c>
      <c r="E28" s="43" t="str">
        <f t="shared" si="7"/>
        <v>Colchester Harriers</v>
      </c>
      <c r="F28" s="13">
        <v>11.22</v>
      </c>
      <c r="G28" s="15">
        <f t="shared" si="8"/>
        <v>812</v>
      </c>
      <c r="W28" s="15">
        <f>'Male Athletes'!B29</f>
        <v>0</v>
      </c>
    </row>
    <row r="29" spans="2:23" ht="12.75">
      <c r="B29" s="15">
        <v>4</v>
      </c>
      <c r="C29" s="78">
        <v>61</v>
      </c>
      <c r="D29" s="77" t="str">
        <f t="shared" si="6"/>
        <v>David Guest</v>
      </c>
      <c r="E29" s="43" t="str">
        <f t="shared" si="7"/>
        <v>Bridgend AC</v>
      </c>
      <c r="F29" s="13">
        <v>11.32</v>
      </c>
      <c r="G29" s="15">
        <f t="shared" si="8"/>
        <v>791</v>
      </c>
      <c r="W29" s="15">
        <f>'Male Athletes'!B30</f>
        <v>0</v>
      </c>
    </row>
    <row r="30" spans="2:23" ht="12.75">
      <c r="B30" s="15">
        <v>5</v>
      </c>
      <c r="C30" s="78">
        <v>56</v>
      </c>
      <c r="D30" s="77" t="str">
        <f t="shared" si="6"/>
        <v>Ashley Bryant</v>
      </c>
      <c r="E30" s="43" t="str">
        <f t="shared" si="7"/>
        <v>Windsor Slough Eton &amp; Hounslow</v>
      </c>
      <c r="F30" s="13">
        <v>11.44</v>
      </c>
      <c r="G30" s="15">
        <f t="shared" si="8"/>
        <v>765</v>
      </c>
      <c r="W30" s="15">
        <f>'Male Athletes'!B31</f>
        <v>0</v>
      </c>
    </row>
    <row r="31" spans="2:23" ht="12.75">
      <c r="B31" s="15">
        <v>6</v>
      </c>
      <c r="C31" s="78">
        <v>71</v>
      </c>
      <c r="D31" s="77" t="str">
        <f t="shared" si="6"/>
        <v>Sebastian Rodger</v>
      </c>
      <c r="E31" s="43" t="str">
        <f t="shared" si="7"/>
        <v>Eastbourne</v>
      </c>
      <c r="F31" s="13">
        <v>11.46</v>
      </c>
      <c r="G31" s="15">
        <f t="shared" si="8"/>
        <v>761</v>
      </c>
      <c r="W31" s="15">
        <f>'Male Athletes'!B32</f>
        <v>0</v>
      </c>
    </row>
    <row r="32" spans="2:23" ht="12.75">
      <c r="B32" s="15">
        <v>7</v>
      </c>
      <c r="C32" s="78">
        <v>76</v>
      </c>
      <c r="D32" s="77" t="str">
        <f t="shared" si="6"/>
        <v>Sam Worrall</v>
      </c>
      <c r="E32" s="43" t="str">
        <f t="shared" si="7"/>
        <v>Derby AC</v>
      </c>
      <c r="F32" s="101">
        <v>11.7</v>
      </c>
      <c r="G32" s="15">
        <f t="shared" si="8"/>
        <v>711</v>
      </c>
      <c r="W32" s="15">
        <f>'Male Athletes'!B33</f>
        <v>0</v>
      </c>
    </row>
    <row r="33" spans="2:23" ht="12.75" hidden="1">
      <c r="B33" s="15">
        <v>8</v>
      </c>
      <c r="C33" s="78"/>
      <c r="D33" s="77">
        <f t="shared" si="6"/>
      </c>
      <c r="E33" s="43">
        <f t="shared" si="7"/>
      </c>
      <c r="F33" s="101"/>
      <c r="G33" s="15">
        <f>IF(OR(C33=0,F33=0),0,ROUNDDOWN($J$2*POWER(($K$2-J33),$L$2),0))</f>
        <v>0</v>
      </c>
      <c r="W33" s="15">
        <f>'Male Athletes'!B34</f>
        <v>0</v>
      </c>
    </row>
    <row r="34" ht="12.75">
      <c r="W34" s="15">
        <f>'Male Athletes'!B35</f>
        <v>0</v>
      </c>
    </row>
    <row r="35" spans="2:23" ht="12.75" hidden="1">
      <c r="B35" s="77" t="s">
        <v>383</v>
      </c>
      <c r="F35" s="13" t="s">
        <v>285</v>
      </c>
      <c r="G35" s="99"/>
      <c r="W35" s="15">
        <f>'Male Athletes'!B36</f>
        <v>0</v>
      </c>
    </row>
    <row r="36" spans="2:23" ht="12.75" hidden="1">
      <c r="B36" s="15" t="s">
        <v>277</v>
      </c>
      <c r="C36" s="15" t="s">
        <v>282</v>
      </c>
      <c r="D36" s="77" t="s">
        <v>283</v>
      </c>
      <c r="E36" s="77" t="s">
        <v>284</v>
      </c>
      <c r="F36" s="13" t="s">
        <v>278</v>
      </c>
      <c r="G36" s="15" t="s">
        <v>279</v>
      </c>
      <c r="W36" s="15">
        <f>'Male Athletes'!B37</f>
        <v>0</v>
      </c>
    </row>
    <row r="37" spans="2:23" ht="12.75" hidden="1">
      <c r="B37" s="15">
        <v>1</v>
      </c>
      <c r="C37" s="78"/>
      <c r="D37" s="77">
        <f aca="true" t="shared" si="9" ref="D37:D44">IF(OR(C37=0,C37="",C37=" "),"",CONCATENATE(VLOOKUP(C37,athletes,2,FALSE)," ",VLOOKUP(C37,athletes,3,FALSE)))</f>
      </c>
      <c r="E37" s="43">
        <f aca="true" t="shared" si="10" ref="E37:E44">IF(OR(C37=0,C37="",C37=" ",ISERROR(VLOOKUP(C37,athletes,2,FALSE))=TRUE),"",VLOOKUP(C37,athletes,4,FALSE))</f>
      </c>
      <c r="F37" s="101"/>
      <c r="G37" s="15">
        <f aca="true" t="shared" si="11" ref="G37:G44">IF(OR(C37=0,F37=0),0,ROUNDDOWN($J$2*POWER(($K$2-J37),$L$2),0))</f>
        <v>0</v>
      </c>
      <c r="W37" s="15">
        <f>'Male Athletes'!B38</f>
        <v>0</v>
      </c>
    </row>
    <row r="38" spans="2:23" ht="12.75" hidden="1">
      <c r="B38" s="15">
        <v>2</v>
      </c>
      <c r="C38" s="78"/>
      <c r="D38" s="77">
        <f t="shared" si="9"/>
      </c>
      <c r="E38" s="43">
        <f t="shared" si="10"/>
      </c>
      <c r="F38" s="101"/>
      <c r="G38" s="15">
        <f t="shared" si="11"/>
        <v>0</v>
      </c>
      <c r="W38" s="15">
        <f>'Male Athletes'!B39</f>
        <v>0</v>
      </c>
    </row>
    <row r="39" spans="2:23" ht="12.75" hidden="1">
      <c r="B39" s="15">
        <v>3</v>
      </c>
      <c r="C39" s="78"/>
      <c r="D39" s="77">
        <f t="shared" si="9"/>
      </c>
      <c r="E39" s="43">
        <f t="shared" si="10"/>
      </c>
      <c r="F39" s="101"/>
      <c r="G39" s="15">
        <f t="shared" si="11"/>
        <v>0</v>
      </c>
      <c r="W39" s="15">
        <f>'Male Athletes'!B40</f>
        <v>0</v>
      </c>
    </row>
    <row r="40" spans="2:23" ht="12.75" hidden="1">
      <c r="B40" s="15">
        <v>4</v>
      </c>
      <c r="C40" s="78"/>
      <c r="D40" s="77">
        <f t="shared" si="9"/>
      </c>
      <c r="E40" s="43">
        <f t="shared" si="10"/>
      </c>
      <c r="F40" s="101"/>
      <c r="G40" s="15">
        <f t="shared" si="11"/>
        <v>0</v>
      </c>
      <c r="W40" s="15">
        <f>'Male Athletes'!B41</f>
        <v>0</v>
      </c>
    </row>
    <row r="41" spans="2:23" ht="12.75" hidden="1">
      <c r="B41" s="15">
        <v>5</v>
      </c>
      <c r="C41" s="78"/>
      <c r="D41" s="77">
        <f t="shared" si="9"/>
      </c>
      <c r="E41" s="43">
        <f t="shared" si="10"/>
      </c>
      <c r="F41" s="101"/>
      <c r="G41" s="15">
        <f t="shared" si="11"/>
        <v>0</v>
      </c>
      <c r="W41" s="15">
        <f>'Male Athletes'!B42</f>
        <v>0</v>
      </c>
    </row>
    <row r="42" spans="2:23" ht="12.75" hidden="1">
      <c r="B42" s="15">
        <v>6</v>
      </c>
      <c r="C42" s="78"/>
      <c r="D42" s="77">
        <f t="shared" si="9"/>
      </c>
      <c r="E42" s="43">
        <f t="shared" si="10"/>
      </c>
      <c r="F42" s="101"/>
      <c r="G42" s="15">
        <f t="shared" si="11"/>
        <v>0</v>
      </c>
      <c r="W42" s="15">
        <f>'Male Athletes'!B43</f>
        <v>0</v>
      </c>
    </row>
    <row r="43" spans="2:23" ht="12.75" hidden="1">
      <c r="B43" s="15">
        <v>7</v>
      </c>
      <c r="C43" s="78"/>
      <c r="D43" s="77">
        <f t="shared" si="9"/>
      </c>
      <c r="E43" s="43">
        <f t="shared" si="10"/>
      </c>
      <c r="F43" s="101"/>
      <c r="G43" s="15">
        <f t="shared" si="11"/>
        <v>0</v>
      </c>
      <c r="W43" s="15">
        <f>'Male Athletes'!B44</f>
        <v>0</v>
      </c>
    </row>
    <row r="44" spans="2:23" ht="12.75" hidden="1">
      <c r="B44" s="15">
        <v>8</v>
      </c>
      <c r="C44" s="78"/>
      <c r="D44" s="77">
        <f t="shared" si="9"/>
      </c>
      <c r="E44" s="43">
        <f t="shared" si="10"/>
      </c>
      <c r="F44" s="101"/>
      <c r="G44" s="15">
        <f t="shared" si="11"/>
        <v>0</v>
      </c>
      <c r="W44" s="15">
        <f>'Male Athletes'!B45</f>
        <v>0</v>
      </c>
    </row>
    <row r="45" ht="12.75" hidden="1">
      <c r="W45" s="15">
        <f>'Male Athletes'!B46</f>
        <v>0</v>
      </c>
    </row>
    <row r="46" spans="1:23" ht="12.75">
      <c r="A46" s="98">
        <v>0.7083333333333334</v>
      </c>
      <c r="B46" s="77" t="s">
        <v>384</v>
      </c>
      <c r="G46" s="14"/>
      <c r="J46" s="77">
        <v>1.53775</v>
      </c>
      <c r="K46" s="77">
        <v>82</v>
      </c>
      <c r="L46" s="77">
        <v>1.81</v>
      </c>
      <c r="W46" s="15">
        <f>'Male Athletes'!B47</f>
        <v>0</v>
      </c>
    </row>
    <row r="47" spans="2:23" ht="12.75">
      <c r="B47" s="15" t="s">
        <v>277</v>
      </c>
      <c r="C47" s="15" t="s">
        <v>282</v>
      </c>
      <c r="D47" s="77" t="s">
        <v>283</v>
      </c>
      <c r="E47" s="77" t="s">
        <v>284</v>
      </c>
      <c r="F47" s="13" t="s">
        <v>278</v>
      </c>
      <c r="G47" s="15" t="s">
        <v>279</v>
      </c>
      <c r="W47" s="15">
        <f>'Male Athletes'!B48</f>
        <v>0</v>
      </c>
    </row>
    <row r="48" spans="2:23" ht="12.75">
      <c r="B48" s="15">
        <v>1</v>
      </c>
      <c r="C48" s="78">
        <v>58</v>
      </c>
      <c r="D48" s="77" t="str">
        <f aca="true" t="shared" si="12" ref="D48:D55">IF(OR(C48=0,C48="",C48=" "),"",CONCATENATE(VLOOKUP(C48,athletes,2,FALSE)," ",VLOOKUP(C48,athletes,3,FALSE)))</f>
        <v>Adam Edgar</v>
      </c>
      <c r="E48" s="43" t="str">
        <f aca="true" t="shared" si="13" ref="E48:E55">IF(OR(C48=0,C48="",C48=" ",ISERROR(VLOOKUP(C48,athletes,2,FALSE))=TRUE),"",VLOOKUP(C48,athletes,4,FALSE))</f>
        <v>Macclesfield</v>
      </c>
      <c r="F48" s="101">
        <v>53.25</v>
      </c>
      <c r="G48" s="15">
        <f>IF(OR(C48=0,F48=0),0,ROUNDDOWN($J$46*POWER(($K$46-F48),$L$46),0))</f>
        <v>671</v>
      </c>
      <c r="W48" s="15">
        <f>'Male Athletes'!B49</f>
        <v>0</v>
      </c>
    </row>
    <row r="49" spans="2:23" ht="12.75">
      <c r="B49" s="15">
        <v>2</v>
      </c>
      <c r="C49" s="78">
        <v>62</v>
      </c>
      <c r="D49" s="77" t="str">
        <f t="shared" si="12"/>
        <v>Bradley Hall</v>
      </c>
      <c r="E49" s="43" t="str">
        <f t="shared" si="13"/>
        <v>Crawley AC</v>
      </c>
      <c r="F49" s="101">
        <v>53.31</v>
      </c>
      <c r="G49" s="15">
        <f aca="true" t="shared" si="14" ref="G49:G55">IF(OR(C49=0,F49=0),0,ROUNDDOWN($J$46*POWER(($K$46-F49),$L$46),0))</f>
        <v>668</v>
      </c>
      <c r="W49" s="15">
        <f>'Male Athletes'!B50</f>
        <v>0</v>
      </c>
    </row>
    <row r="50" spans="2:23" ht="12.75">
      <c r="B50" s="15">
        <v>3</v>
      </c>
      <c r="C50" s="78">
        <v>75</v>
      </c>
      <c r="D50" s="77" t="str">
        <f t="shared" si="12"/>
        <v>Michael Sweeney</v>
      </c>
      <c r="E50" s="43" t="str">
        <f t="shared" si="13"/>
        <v>Liverpool Harriers</v>
      </c>
      <c r="F50" s="101">
        <v>54.2</v>
      </c>
      <c r="G50" s="15">
        <f t="shared" si="14"/>
        <v>631</v>
      </c>
      <c r="W50" s="15">
        <f>'Male Athletes'!B51</f>
        <v>0</v>
      </c>
    </row>
    <row r="51" spans="2:23" ht="12.75">
      <c r="B51" s="15">
        <v>4</v>
      </c>
      <c r="C51" s="78">
        <v>69</v>
      </c>
      <c r="D51" s="77" t="str">
        <f t="shared" si="12"/>
        <v>Michael O'Donnell</v>
      </c>
      <c r="E51" s="43" t="str">
        <f t="shared" si="13"/>
        <v>Bolton United Harriers</v>
      </c>
      <c r="F51" s="101">
        <v>58.4</v>
      </c>
      <c r="G51" s="15">
        <f t="shared" si="14"/>
        <v>469</v>
      </c>
      <c r="W51" s="15">
        <f>'Male Athletes'!B52</f>
        <v>0</v>
      </c>
    </row>
    <row r="52" spans="2:23" ht="12.75">
      <c r="B52" s="15">
        <v>5</v>
      </c>
      <c r="C52" s="78"/>
      <c r="D52" s="77">
        <f t="shared" si="12"/>
      </c>
      <c r="E52" s="43">
        <f t="shared" si="13"/>
      </c>
      <c r="F52" s="101"/>
      <c r="G52" s="15">
        <f t="shared" si="14"/>
        <v>0</v>
      </c>
      <c r="W52" s="15">
        <f>'Male Athletes'!B53</f>
        <v>0</v>
      </c>
    </row>
    <row r="53" spans="2:23" ht="12.75">
      <c r="B53" s="15">
        <v>6</v>
      </c>
      <c r="C53" s="78"/>
      <c r="D53" s="77">
        <f t="shared" si="12"/>
      </c>
      <c r="E53" s="43">
        <f t="shared" si="13"/>
      </c>
      <c r="F53" s="101"/>
      <c r="G53" s="15">
        <f t="shared" si="14"/>
        <v>0</v>
      </c>
      <c r="W53" s="15">
        <f>'Male Athletes'!B54</f>
        <v>0</v>
      </c>
    </row>
    <row r="54" spans="2:23" ht="12.75">
      <c r="B54" s="15">
        <v>7</v>
      </c>
      <c r="C54" s="78"/>
      <c r="D54" s="77">
        <f t="shared" si="12"/>
      </c>
      <c r="E54" s="43">
        <f t="shared" si="13"/>
      </c>
      <c r="F54" s="101"/>
      <c r="G54" s="15">
        <f t="shared" si="14"/>
        <v>0</v>
      </c>
      <c r="W54" s="15">
        <f>'Male Athletes'!B55</f>
        <v>0</v>
      </c>
    </row>
    <row r="55" spans="2:23" ht="12.75">
      <c r="B55" s="15">
        <v>8</v>
      </c>
      <c r="C55" s="78"/>
      <c r="D55" s="77">
        <f t="shared" si="12"/>
      </c>
      <c r="E55" s="43">
        <f t="shared" si="13"/>
      </c>
      <c r="F55" s="101"/>
      <c r="G55" s="15">
        <f t="shared" si="14"/>
        <v>0</v>
      </c>
      <c r="W55" s="15">
        <f>'Male Athletes'!B56</f>
        <v>0</v>
      </c>
    </row>
    <row r="56" ht="12.75">
      <c r="W56" s="15">
        <f>'Male Athletes'!B57</f>
        <v>0</v>
      </c>
    </row>
    <row r="57" spans="2:23" ht="12.75">
      <c r="B57" s="77" t="s">
        <v>385</v>
      </c>
      <c r="G57" s="14"/>
      <c r="W57" s="15">
        <f>'Male Athletes'!B58</f>
        <v>0</v>
      </c>
    </row>
    <row r="58" spans="2:23" ht="12.75">
      <c r="B58" s="15" t="s">
        <v>277</v>
      </c>
      <c r="C58" s="15" t="s">
        <v>282</v>
      </c>
      <c r="D58" s="77" t="s">
        <v>283</v>
      </c>
      <c r="E58" s="77" t="s">
        <v>284</v>
      </c>
      <c r="F58" s="13" t="s">
        <v>278</v>
      </c>
      <c r="G58" s="15" t="s">
        <v>279</v>
      </c>
      <c r="W58" s="15">
        <f>'Male Athletes'!B59</f>
        <v>0</v>
      </c>
    </row>
    <row r="59" spans="2:23" ht="12.75">
      <c r="B59" s="15">
        <v>1</v>
      </c>
      <c r="C59" s="78">
        <v>77</v>
      </c>
      <c r="D59" s="77" t="str">
        <f aca="true" t="shared" si="15" ref="D59:D66">IF(OR(C59=0,C59="",C59=" "),"",CONCATENATE(VLOOKUP(C59,athletes,2,FALSE)," ",VLOOKUP(C59,athletes,3,FALSE)))</f>
        <v>Matthew Wright</v>
      </c>
      <c r="E59" s="43" t="str">
        <f aca="true" t="shared" si="16" ref="E59:E66">IF(OR(C59=0,C59="",C59=" ",ISERROR(VLOOKUP(C59,athletes,2,FALSE))=TRUE),"",VLOOKUP(C59,athletes,4,FALSE))</f>
        <v>Kendal</v>
      </c>
      <c r="F59" s="101">
        <v>52.92</v>
      </c>
      <c r="G59" s="15">
        <f>IF(OR(C59=0,F59=0),0,ROUNDDOWN($J$46*POWER(($K$46-F59),$L$46),0))</f>
        <v>685</v>
      </c>
      <c r="W59" s="15">
        <f>'Male Athletes'!B60</f>
        <v>0</v>
      </c>
    </row>
    <row r="60" spans="2:23" ht="12.75">
      <c r="B60" s="15">
        <v>2</v>
      </c>
      <c r="C60" s="78">
        <v>66</v>
      </c>
      <c r="D60" s="77" t="str">
        <f t="shared" si="15"/>
        <v>Shaun Leigh</v>
      </c>
      <c r="E60" s="43" t="str">
        <f t="shared" si="16"/>
        <v>Brighton &amp; Hove AC</v>
      </c>
      <c r="F60" s="101">
        <v>53.11</v>
      </c>
      <c r="G60" s="15">
        <f aca="true" t="shared" si="17" ref="G60:G66">IF(OR(C60=0,F60=0),0,ROUNDDOWN($J$46*POWER(($K$46-F60),$L$46),0))</f>
        <v>677</v>
      </c>
      <c r="W60" s="15">
        <f>'Male Athletes'!B61</f>
        <v>0</v>
      </c>
    </row>
    <row r="61" spans="2:23" ht="12.75">
      <c r="B61" s="15">
        <v>3</v>
      </c>
      <c r="C61" s="78">
        <v>74</v>
      </c>
      <c r="D61" s="77" t="str">
        <f t="shared" si="15"/>
        <v>Lewis Stead</v>
      </c>
      <c r="E61" s="43" t="str">
        <f t="shared" si="16"/>
        <v>Unknown</v>
      </c>
      <c r="F61" s="101">
        <v>53.31</v>
      </c>
      <c r="G61" s="15">
        <f t="shared" si="17"/>
        <v>668</v>
      </c>
      <c r="W61" s="15">
        <f>'Male Athletes'!B62</f>
        <v>0</v>
      </c>
    </row>
    <row r="62" spans="2:23" ht="12.75">
      <c r="B62" s="15">
        <v>4</v>
      </c>
      <c r="C62" s="78">
        <v>70</v>
      </c>
      <c r="D62" s="77" t="str">
        <f t="shared" si="15"/>
        <v>Andrew Robinson</v>
      </c>
      <c r="E62" s="43" t="str">
        <f t="shared" si="16"/>
        <v>Preston Harriers</v>
      </c>
      <c r="F62" s="101">
        <v>54.56</v>
      </c>
      <c r="G62" s="15">
        <f t="shared" si="17"/>
        <v>617</v>
      </c>
      <c r="W62" s="15">
        <f>'Male Athletes'!B63</f>
        <v>0</v>
      </c>
    </row>
    <row r="63" spans="2:23" ht="12.75">
      <c r="B63" s="15">
        <v>5</v>
      </c>
      <c r="C63" s="78">
        <v>68</v>
      </c>
      <c r="D63" s="77" t="str">
        <f t="shared" si="15"/>
        <v>Jack Mcshane</v>
      </c>
      <c r="E63" s="43" t="str">
        <f t="shared" si="16"/>
        <v>Corby A.C</v>
      </c>
      <c r="F63" s="101">
        <v>54.62</v>
      </c>
      <c r="G63" s="15">
        <f t="shared" si="17"/>
        <v>614</v>
      </c>
      <c r="W63" s="15">
        <f>'Male Athletes'!B64</f>
        <v>0</v>
      </c>
    </row>
    <row r="64" spans="2:23" ht="12.75">
      <c r="B64" s="15">
        <v>6</v>
      </c>
      <c r="C64" s="78"/>
      <c r="D64" s="77">
        <f t="shared" si="15"/>
      </c>
      <c r="E64" s="43">
        <f t="shared" si="16"/>
      </c>
      <c r="F64" s="101"/>
      <c r="G64" s="15">
        <f t="shared" si="17"/>
        <v>0</v>
      </c>
      <c r="W64" s="15">
        <f>'Male Athletes'!B65</f>
        <v>0</v>
      </c>
    </row>
    <row r="65" spans="2:23" ht="12.75">
      <c r="B65" s="15">
        <v>7</v>
      </c>
      <c r="C65" s="78"/>
      <c r="D65" s="77">
        <f t="shared" si="15"/>
      </c>
      <c r="E65" s="43">
        <f t="shared" si="16"/>
      </c>
      <c r="F65" s="101"/>
      <c r="G65" s="15">
        <f t="shared" si="17"/>
        <v>0</v>
      </c>
      <c r="W65" s="15">
        <f>'Male Athletes'!B66</f>
        <v>0</v>
      </c>
    </row>
    <row r="66" spans="2:23" ht="12.75">
      <c r="B66" s="15">
        <v>8</v>
      </c>
      <c r="C66" s="78"/>
      <c r="D66" s="77">
        <f t="shared" si="15"/>
      </c>
      <c r="E66" s="43">
        <f t="shared" si="16"/>
      </c>
      <c r="F66" s="101"/>
      <c r="G66" s="15">
        <f t="shared" si="17"/>
        <v>0</v>
      </c>
      <c r="W66" s="15">
        <f>'Male Athletes'!B67</f>
        <v>0</v>
      </c>
    </row>
    <row r="67" ht="12.75">
      <c r="W67" s="15">
        <f>'Male Athletes'!B68</f>
        <v>0</v>
      </c>
    </row>
    <row r="68" spans="2:23" ht="12.75">
      <c r="B68" s="77" t="s">
        <v>386</v>
      </c>
      <c r="G68" s="14"/>
      <c r="W68" s="15">
        <f>'Male Athletes'!B69</f>
        <v>0</v>
      </c>
    </row>
    <row r="69" spans="2:23" ht="12.75">
      <c r="B69" s="15" t="s">
        <v>277</v>
      </c>
      <c r="C69" s="15" t="s">
        <v>282</v>
      </c>
      <c r="D69" s="77" t="s">
        <v>283</v>
      </c>
      <c r="E69" s="77" t="s">
        <v>284</v>
      </c>
      <c r="F69" s="13" t="s">
        <v>278</v>
      </c>
      <c r="G69" s="15" t="s">
        <v>279</v>
      </c>
      <c r="W69" s="15">
        <f>'Male Athletes'!B70</f>
        <v>0</v>
      </c>
    </row>
    <row r="70" spans="2:23" ht="12.75">
      <c r="B70" s="15">
        <v>1</v>
      </c>
      <c r="C70" s="78">
        <v>71</v>
      </c>
      <c r="D70" s="77" t="str">
        <f aca="true" t="shared" si="18" ref="D70:D77">IF(OR(C70=0,C70="",C70=" "),"",CONCATENATE(VLOOKUP(C70,athletes,2,FALSE)," ",VLOOKUP(C70,athletes,3,FALSE)))</f>
        <v>Sebastian Rodger</v>
      </c>
      <c r="E70" s="43" t="str">
        <f aca="true" t="shared" si="19" ref="E70:E77">IF(OR(C70=0,C70="",C70=" ",ISERROR(VLOOKUP(C70,athletes,2,FALSE))=TRUE),"",VLOOKUP(C70,athletes,4,FALSE))</f>
        <v>Eastbourne</v>
      </c>
      <c r="F70" s="101">
        <v>50.23</v>
      </c>
      <c r="G70" s="15">
        <f>IF(OR(C70=0,F70=0),0,ROUNDDOWN($J$46*POWER(($K$46-F70),$L$46),0))</f>
        <v>804</v>
      </c>
      <c r="W70" s="15">
        <f>'Male Athletes'!B71</f>
        <v>0</v>
      </c>
    </row>
    <row r="71" spans="2:7" ht="12.75">
      <c r="B71" s="15">
        <v>2</v>
      </c>
      <c r="C71" s="78">
        <v>57</v>
      </c>
      <c r="D71" s="77" t="str">
        <f t="shared" si="18"/>
        <v>David Dempsey</v>
      </c>
      <c r="E71" s="43" t="str">
        <f t="shared" si="19"/>
        <v>Longwood Harriers</v>
      </c>
      <c r="F71" s="101">
        <v>51.06</v>
      </c>
      <c r="G71" s="15">
        <f aca="true" t="shared" si="20" ref="G71:G77">IF(OR(C71=0,F71=0),0,ROUNDDOWN($J$46*POWER(($K$46-F71),$L$46),0))</f>
        <v>766</v>
      </c>
    </row>
    <row r="72" spans="2:7" ht="12.75">
      <c r="B72" s="15">
        <v>3</v>
      </c>
      <c r="C72" s="78">
        <v>55</v>
      </c>
      <c r="D72" s="77" t="str">
        <f t="shared" si="18"/>
        <v>Jack Andrew</v>
      </c>
      <c r="E72" s="43" t="str">
        <f t="shared" si="19"/>
        <v>Macclesfield Harriers</v>
      </c>
      <c r="F72" s="101">
        <v>51.59</v>
      </c>
      <c r="G72" s="15">
        <f t="shared" si="20"/>
        <v>743</v>
      </c>
    </row>
    <row r="73" spans="2:7" ht="12.75">
      <c r="B73" s="15">
        <v>4</v>
      </c>
      <c r="C73" s="78">
        <v>67</v>
      </c>
      <c r="D73" s="77" t="str">
        <f t="shared" si="18"/>
        <v>Craig Mcewan</v>
      </c>
      <c r="E73" s="43" t="str">
        <f t="shared" si="19"/>
        <v>Whitemoss Aac</v>
      </c>
      <c r="F73" s="101">
        <v>51.84</v>
      </c>
      <c r="G73" s="15">
        <f t="shared" si="20"/>
        <v>732</v>
      </c>
    </row>
    <row r="74" spans="2:7" ht="12.75">
      <c r="B74" s="15">
        <v>5</v>
      </c>
      <c r="C74" s="78">
        <v>60</v>
      </c>
      <c r="D74" s="77" t="str">
        <f t="shared" si="18"/>
        <v>Ben Gregory</v>
      </c>
      <c r="E74" s="43" t="str">
        <f t="shared" si="19"/>
        <v>Vale Of Aylesbury AC</v>
      </c>
      <c r="F74" s="101">
        <v>52.66</v>
      </c>
      <c r="G74" s="15">
        <f t="shared" si="20"/>
        <v>696</v>
      </c>
    </row>
    <row r="75" spans="2:7" ht="12.75">
      <c r="B75" s="15">
        <v>6</v>
      </c>
      <c r="C75" s="78"/>
      <c r="D75" s="77">
        <f t="shared" si="18"/>
      </c>
      <c r="E75" s="43">
        <f t="shared" si="19"/>
      </c>
      <c r="F75" s="101"/>
      <c r="G75" s="15">
        <f t="shared" si="20"/>
        <v>0</v>
      </c>
    </row>
    <row r="76" spans="2:7" ht="12.75">
      <c r="B76" s="15">
        <v>7</v>
      </c>
      <c r="C76" s="78"/>
      <c r="D76" s="77">
        <f t="shared" si="18"/>
      </c>
      <c r="E76" s="43">
        <f t="shared" si="19"/>
      </c>
      <c r="F76" s="101"/>
      <c r="G76" s="15">
        <f t="shared" si="20"/>
        <v>0</v>
      </c>
    </row>
    <row r="77" spans="2:7" ht="12.75">
      <c r="B77" s="15">
        <v>8</v>
      </c>
      <c r="C77" s="78"/>
      <c r="D77" s="77">
        <f t="shared" si="18"/>
      </c>
      <c r="E77" s="43">
        <f t="shared" si="19"/>
      </c>
      <c r="F77" s="101"/>
      <c r="G77" s="15">
        <f t="shared" si="20"/>
        <v>0</v>
      </c>
    </row>
    <row r="79" spans="2:7" ht="12.75">
      <c r="B79" s="77" t="s">
        <v>425</v>
      </c>
      <c r="G79" s="14"/>
    </row>
    <row r="80" spans="2:7" ht="12.75">
      <c r="B80" s="15" t="s">
        <v>277</v>
      </c>
      <c r="C80" s="15" t="s">
        <v>282</v>
      </c>
      <c r="D80" s="77" t="s">
        <v>283</v>
      </c>
      <c r="E80" s="77" t="s">
        <v>284</v>
      </c>
      <c r="F80" s="13" t="s">
        <v>278</v>
      </c>
      <c r="G80" s="15" t="s">
        <v>279</v>
      </c>
    </row>
    <row r="81" spans="2:7" ht="12.75">
      <c r="B81" s="15">
        <v>1</v>
      </c>
      <c r="C81" s="78">
        <v>65</v>
      </c>
      <c r="D81" s="77" t="str">
        <f aca="true" t="shared" si="21" ref="D81:D88">IF(OR(C81=0,C81="",C81=" "),"",CONCATENATE(VLOOKUP(C81,athletes,2,FALSE)," ",VLOOKUP(C81,athletes,3,FALSE)))</f>
        <v>Will Lambourne</v>
      </c>
      <c r="E81" s="43" t="str">
        <f aca="true" t="shared" si="22" ref="E81:E88">IF(OR(C81=0,C81="",C81=" ",ISERROR(VLOOKUP(C81,athletes,2,FALSE))=TRUE),"",VLOOKUP(C81,athletes,4,FALSE))</f>
        <v>Milton Keynes</v>
      </c>
      <c r="F81" s="101">
        <v>49.88</v>
      </c>
      <c r="G81" s="15">
        <f>IF(OR(C81=0,F81=0),0,ROUNDDOWN($J$46*POWER(($K$46-F81),$L$46),0))</f>
        <v>820</v>
      </c>
    </row>
    <row r="82" spans="2:7" ht="12.75">
      <c r="B82" s="15">
        <v>2</v>
      </c>
      <c r="C82" s="78">
        <v>56</v>
      </c>
      <c r="D82" s="77" t="str">
        <f t="shared" si="21"/>
        <v>Ashley Bryant</v>
      </c>
      <c r="E82" s="43" t="str">
        <f t="shared" si="22"/>
        <v>Windsor Slough Eton &amp; Hounslow</v>
      </c>
      <c r="F82" s="101">
        <v>50.57</v>
      </c>
      <c r="G82" s="15">
        <f aca="true" t="shared" si="23" ref="G82:G88">IF(OR(C82=0,F82=0),0,ROUNDDOWN($J$46*POWER(($K$46-F82),$L$46),0))</f>
        <v>789</v>
      </c>
    </row>
    <row r="83" spans="2:7" ht="12.75">
      <c r="B83" s="15">
        <v>3</v>
      </c>
      <c r="C83" s="78">
        <v>61</v>
      </c>
      <c r="D83" s="77" t="str">
        <f t="shared" si="21"/>
        <v>David Guest</v>
      </c>
      <c r="E83" s="43" t="str">
        <f t="shared" si="22"/>
        <v>Bridgend AC</v>
      </c>
      <c r="F83" s="101">
        <v>51.03</v>
      </c>
      <c r="G83" s="15">
        <f t="shared" si="23"/>
        <v>768</v>
      </c>
    </row>
    <row r="84" spans="2:7" ht="12.75">
      <c r="B84" s="15">
        <v>4</v>
      </c>
      <c r="C84" s="78">
        <v>63</v>
      </c>
      <c r="D84" s="77" t="str">
        <f t="shared" si="21"/>
        <v>Michael Holden</v>
      </c>
      <c r="E84" s="43" t="str">
        <f t="shared" si="22"/>
        <v>Colchester Harriers</v>
      </c>
      <c r="F84" s="101">
        <v>51.77</v>
      </c>
      <c r="G84" s="15">
        <f t="shared" si="23"/>
        <v>735</v>
      </c>
    </row>
    <row r="85" spans="2:7" ht="12.75">
      <c r="B85" s="15">
        <v>5</v>
      </c>
      <c r="C85" s="78">
        <v>59</v>
      </c>
      <c r="D85" s="77" t="str">
        <f t="shared" si="21"/>
        <v>Daniel Gardiner</v>
      </c>
      <c r="E85" s="43" t="str">
        <f t="shared" si="22"/>
        <v>Leeds City</v>
      </c>
      <c r="F85" s="101">
        <v>52</v>
      </c>
      <c r="G85" s="15">
        <f t="shared" si="23"/>
        <v>725</v>
      </c>
    </row>
    <row r="86" spans="2:7" ht="12.75">
      <c r="B86" s="15">
        <v>6</v>
      </c>
      <c r="C86" s="78"/>
      <c r="D86" s="77">
        <f t="shared" si="21"/>
      </c>
      <c r="E86" s="43">
        <f t="shared" si="22"/>
      </c>
      <c r="F86" s="101"/>
      <c r="G86" s="15">
        <f t="shared" si="23"/>
        <v>0</v>
      </c>
    </row>
    <row r="87" spans="2:7" ht="12.75">
      <c r="B87" s="15">
        <v>7</v>
      </c>
      <c r="C87" s="78"/>
      <c r="D87" s="77">
        <f t="shared" si="21"/>
      </c>
      <c r="E87" s="43">
        <f t="shared" si="22"/>
      </c>
      <c r="F87" s="101"/>
      <c r="G87" s="15">
        <f t="shared" si="23"/>
        <v>0</v>
      </c>
    </row>
    <row r="88" spans="2:7" ht="12.75">
      <c r="B88" s="15">
        <v>8</v>
      </c>
      <c r="C88" s="78"/>
      <c r="D88" s="77">
        <f t="shared" si="21"/>
      </c>
      <c r="E88" s="43">
        <f t="shared" si="22"/>
      </c>
      <c r="F88" s="101"/>
      <c r="G88" s="15">
        <f t="shared" si="23"/>
        <v>0</v>
      </c>
    </row>
  </sheetData>
  <sheetProtection/>
  <dataValidations count="2">
    <dataValidation type="custom" allowBlank="1" showInputMessage="1" showErrorMessage="1" errorTitle="Performance Input Error" error="Check performance - better than previous one" sqref="F82:F88 F71:F77 F60:F66 F32:F33 F49:F55">
      <formula1>(F82&gt;=F81)</formula1>
    </dataValidation>
    <dataValidation type="list" allowBlank="1" showErrorMessage="1" errorTitle="Bib Number Validation" error="Bib number not one allocated to an U17 Men's Decathlete; please re-try" sqref="C4:C11 C81:C88 C70:C77 C59:C66 C48:C55 C37:C44 C26:C33 C15:C22">
      <formula1>$W$1:$W$70</formula1>
    </dataValidation>
  </dataValidations>
  <printOptions horizontalCentered="1"/>
  <pageMargins left="0.15748031496062992" right="0.15748031496062992" top="1.3779527559055118" bottom="0.5118110236220472" header="0.31496062992125984" footer="0.31496062992125984"/>
  <pageSetup horizontalDpi="1200" verticalDpi="1200" orientation="portrait" r:id="rId2"/>
  <headerFooter alignWithMargins="0">
    <oddHeader>&amp;L&amp;G&amp;C&amp;"Arial Narrow,Regular"&amp;11U20 Men's Combined Events Championships
31 May &amp;&amp; 1 June 2008
Birmingham Alexander Stadium&amp;R&amp;"Arial Narrow,Bold"&amp;11&amp;U U20 Men's Day 1</oddHeader>
    <oddFooter>&amp;L&amp;"Arial Narrow,Regular"&amp;8&amp;D &amp;T&amp;CSprints Software (07973 827735)&amp;R&amp;"Arial Narrow,Regular"&amp;8&amp;F/&amp;A/Page  &amp;P of &amp;N</oddFooter>
  </headerFooter>
  <rowBreaks count="1" manualBreakCount="1">
    <brk id="45" max="6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58"/>
  </sheetPr>
  <dimension ref="A1:V82"/>
  <sheetViews>
    <sheetView showZeros="0" zoomScalePageLayoutView="0" workbookViewId="0" topLeftCell="A45">
      <selection activeCell="K58" sqref="K58"/>
    </sheetView>
  </sheetViews>
  <sheetFormatPr defaultColWidth="9.140625" defaultRowHeight="12.75"/>
  <cols>
    <col min="1" max="2" width="4.7109375" style="75" customWidth="1"/>
    <col min="3" max="3" width="17.57421875" style="75" bestFit="1" customWidth="1"/>
    <col min="4" max="4" width="28.8515625" style="75" customWidth="1"/>
    <col min="5" max="5" width="9.7109375" style="76" bestFit="1" customWidth="1"/>
    <col min="6" max="6" width="9.28125" style="76" bestFit="1" customWidth="1"/>
    <col min="7" max="7" width="0" style="75" hidden="1" customWidth="1"/>
    <col min="8" max="8" width="9.28125" style="75" hidden="1" customWidth="1"/>
    <col min="9" max="9" width="9.140625" style="75" customWidth="1"/>
    <col min="10" max="12" width="9.28125" style="75" bestFit="1" customWidth="1"/>
    <col min="13" max="21" width="9.140625" style="75" customWidth="1"/>
    <col min="22" max="22" width="9.140625" style="76" hidden="1" customWidth="1"/>
    <col min="23" max="16384" width="9.140625" style="75" customWidth="1"/>
  </cols>
  <sheetData>
    <row r="1" ht="12.75">
      <c r="V1" s="76" t="s">
        <v>286</v>
      </c>
    </row>
    <row r="2" spans="1:22" ht="12.75">
      <c r="A2" s="77" t="s">
        <v>426</v>
      </c>
      <c r="B2" s="77"/>
      <c r="C2" s="77"/>
      <c r="D2" s="77"/>
      <c r="E2" s="13" t="s">
        <v>391</v>
      </c>
      <c r="F2" s="99"/>
      <c r="J2" s="77">
        <v>5.74352</v>
      </c>
      <c r="K2" s="77">
        <v>28.5</v>
      </c>
      <c r="L2" s="77">
        <v>1.92</v>
      </c>
      <c r="V2" s="76">
        <f>'Male Athletes'!B3</f>
        <v>56</v>
      </c>
    </row>
    <row r="3" spans="1:22" ht="12.75">
      <c r="A3" s="15" t="s">
        <v>277</v>
      </c>
      <c r="B3" s="15" t="s">
        <v>282</v>
      </c>
      <c r="C3" s="77" t="s">
        <v>283</v>
      </c>
      <c r="D3" s="77" t="s">
        <v>284</v>
      </c>
      <c r="E3" s="15" t="s">
        <v>278</v>
      </c>
      <c r="F3" s="15" t="s">
        <v>279</v>
      </c>
      <c r="V3" s="76">
        <f>'Male Athletes'!B4</f>
        <v>60</v>
      </c>
    </row>
    <row r="4" spans="1:22" ht="12.75">
      <c r="A4" s="15">
        <v>1</v>
      </c>
      <c r="B4" s="78">
        <v>66</v>
      </c>
      <c r="C4" s="77" t="str">
        <f aca="true" t="shared" si="0" ref="C4:C11">IF(OR(B4=0,B4="",B4=" "),"",CONCATENATE(VLOOKUP(B4,athletes,2,FALSE)," ",VLOOKUP(B4,athletes,3,FALSE)))</f>
        <v>Shaun Leigh</v>
      </c>
      <c r="D4" s="43" t="str">
        <f aca="true" t="shared" si="1" ref="D4:D11">IF(OR(B4=0,B4="",B4=" ",ISERROR(VLOOKUP(B4,athletes,2,FALSE))=TRUE),"",VLOOKUP(B4,athletes,4,FALSE))</f>
        <v>Brighton &amp; Hove AC</v>
      </c>
      <c r="E4" s="79">
        <v>15.59</v>
      </c>
      <c r="F4" s="15">
        <f>IF(OR(B4=0,E4=0),0,ROUNDDOWN($J$2*POWER(($K$2-E4),$L$2),0))</f>
        <v>780</v>
      </c>
      <c r="V4" s="76">
        <f>'Male Athletes'!B5</f>
        <v>76</v>
      </c>
    </row>
    <row r="5" spans="1:22" ht="12.75">
      <c r="A5" s="15">
        <v>2</v>
      </c>
      <c r="B5" s="78">
        <v>57</v>
      </c>
      <c r="C5" s="77" t="str">
        <f t="shared" si="0"/>
        <v>David Dempsey</v>
      </c>
      <c r="D5" s="43" t="str">
        <f t="shared" si="1"/>
        <v>Longwood Harriers</v>
      </c>
      <c r="E5" s="79">
        <v>16.32</v>
      </c>
      <c r="F5" s="15">
        <f aca="true" t="shared" si="2" ref="F5:F11">IF(OR(B5=0,E5=0),0,ROUNDDOWN($J$2*POWER(($K$2-E5),$L$2),0))</f>
        <v>697</v>
      </c>
      <c r="V5" s="76">
        <f>'Male Athletes'!B6</f>
        <v>59</v>
      </c>
    </row>
    <row r="6" spans="1:22" ht="12.75">
      <c r="A6" s="15">
        <v>3</v>
      </c>
      <c r="B6" s="78">
        <v>77</v>
      </c>
      <c r="C6" s="77" t="str">
        <f t="shared" si="0"/>
        <v>Matthew Wright</v>
      </c>
      <c r="D6" s="43" t="str">
        <f t="shared" si="1"/>
        <v>Kendal</v>
      </c>
      <c r="E6" s="79">
        <v>16.33</v>
      </c>
      <c r="F6" s="15">
        <f t="shared" si="2"/>
        <v>696</v>
      </c>
      <c r="V6" s="76">
        <f>'Male Athletes'!B7</f>
        <v>63</v>
      </c>
    </row>
    <row r="7" spans="1:22" ht="12.75">
      <c r="A7" s="15">
        <v>4</v>
      </c>
      <c r="B7" s="78">
        <v>62</v>
      </c>
      <c r="C7" s="77" t="str">
        <f t="shared" si="0"/>
        <v>Bradley Hall</v>
      </c>
      <c r="D7" s="43" t="str">
        <f t="shared" si="1"/>
        <v>Crawley AC</v>
      </c>
      <c r="E7" s="79">
        <v>16.55</v>
      </c>
      <c r="F7" s="15">
        <f t="shared" si="2"/>
        <v>672</v>
      </c>
      <c r="V7" s="76">
        <f>'Male Athletes'!B8</f>
        <v>68</v>
      </c>
    </row>
    <row r="8" spans="1:22" ht="12.75">
      <c r="A8" s="15">
        <v>5</v>
      </c>
      <c r="B8" s="78">
        <v>67</v>
      </c>
      <c r="C8" s="77" t="str">
        <f t="shared" si="0"/>
        <v>Craig Mcewan</v>
      </c>
      <c r="D8" s="43" t="str">
        <f t="shared" si="1"/>
        <v>Whitemoss Aac</v>
      </c>
      <c r="E8" s="79">
        <v>17.02</v>
      </c>
      <c r="F8" s="15">
        <f t="shared" si="2"/>
        <v>622</v>
      </c>
      <c r="V8" s="76">
        <f>'Male Athletes'!B9</f>
        <v>69</v>
      </c>
    </row>
    <row r="9" spans="1:22" ht="12.75">
      <c r="A9" s="15">
        <v>6</v>
      </c>
      <c r="B9" s="78">
        <v>69</v>
      </c>
      <c r="C9" s="77" t="str">
        <f t="shared" si="0"/>
        <v>Michael O'Donnell</v>
      </c>
      <c r="D9" s="43" t="str">
        <f t="shared" si="1"/>
        <v>Bolton United Harriers</v>
      </c>
      <c r="E9" s="79">
        <v>22.11</v>
      </c>
      <c r="F9" s="15">
        <f t="shared" si="2"/>
        <v>202</v>
      </c>
      <c r="V9" s="76">
        <f>'Male Athletes'!B10</f>
        <v>66</v>
      </c>
    </row>
    <row r="10" spans="1:22" ht="12.75">
      <c r="A10" s="15">
        <v>7</v>
      </c>
      <c r="B10" s="78"/>
      <c r="C10" s="77">
        <f t="shared" si="0"/>
      </c>
      <c r="D10" s="43">
        <f t="shared" si="1"/>
      </c>
      <c r="E10" s="79"/>
      <c r="F10" s="15">
        <f t="shared" si="2"/>
        <v>0</v>
      </c>
      <c r="V10" s="76">
        <f>'Male Athletes'!B11</f>
        <v>70</v>
      </c>
    </row>
    <row r="11" spans="1:22" ht="12.75">
      <c r="A11" s="15">
        <v>8</v>
      </c>
      <c r="B11" s="78"/>
      <c r="C11" s="77">
        <f t="shared" si="0"/>
      </c>
      <c r="D11" s="43">
        <f t="shared" si="1"/>
      </c>
      <c r="E11" s="79"/>
      <c r="F11" s="15">
        <f t="shared" si="2"/>
        <v>0</v>
      </c>
      <c r="V11" s="76">
        <f>'Male Athletes'!B12</f>
        <v>71</v>
      </c>
    </row>
    <row r="12" ht="12.75">
      <c r="V12" s="76">
        <f>'Male Athletes'!B13</f>
        <v>65</v>
      </c>
    </row>
    <row r="13" spans="1:22" ht="12.75">
      <c r="A13" s="77" t="s">
        <v>427</v>
      </c>
      <c r="B13" s="77"/>
      <c r="C13" s="77"/>
      <c r="D13" s="77"/>
      <c r="E13" s="13" t="s">
        <v>285</v>
      </c>
      <c r="F13" s="99"/>
      <c r="V13" s="76">
        <f>'Male Athletes'!B14</f>
        <v>73</v>
      </c>
    </row>
    <row r="14" spans="1:22" ht="12.75">
      <c r="A14" s="15" t="s">
        <v>277</v>
      </c>
      <c r="B14" s="15" t="s">
        <v>282</v>
      </c>
      <c r="C14" s="77" t="s">
        <v>283</v>
      </c>
      <c r="D14" s="77" t="s">
        <v>284</v>
      </c>
      <c r="E14" s="15" t="s">
        <v>278</v>
      </c>
      <c r="F14" s="15" t="s">
        <v>279</v>
      </c>
      <c r="V14" s="76">
        <f>'Male Athletes'!B15</f>
        <v>74</v>
      </c>
    </row>
    <row r="15" spans="1:22" ht="12.75">
      <c r="A15" s="15">
        <v>1</v>
      </c>
      <c r="B15" s="78">
        <v>59</v>
      </c>
      <c r="C15" s="77" t="str">
        <f aca="true" t="shared" si="3" ref="C15:C22">IF(OR(B15=0,B15="",B15=" "),"",CONCATENATE(VLOOKUP(B15,athletes,2,FALSE)," ",VLOOKUP(B15,athletes,3,FALSE)))</f>
        <v>Daniel Gardiner</v>
      </c>
      <c r="D15" s="43" t="str">
        <f aca="true" t="shared" si="4" ref="D15:D22">IF(OR(B15=0,B15="",B15=" ",ISERROR(VLOOKUP(B15,athletes,2,FALSE))=TRUE),"",VLOOKUP(B15,athletes,4,FALSE))</f>
        <v>Leeds City</v>
      </c>
      <c r="E15" s="79">
        <v>15.67</v>
      </c>
      <c r="F15" s="15">
        <f>IF(OR(B15=0,E15=0),0,ROUNDDOWN($J$2*POWER(($K$2-E15),$L$2),0))</f>
        <v>770</v>
      </c>
      <c r="V15" s="76">
        <f>'Male Athletes'!B16</f>
        <v>55</v>
      </c>
    </row>
    <row r="16" spans="1:22" ht="12.75">
      <c r="A16" s="15">
        <v>2</v>
      </c>
      <c r="B16" s="78">
        <v>65</v>
      </c>
      <c r="C16" s="77" t="str">
        <f t="shared" si="3"/>
        <v>Will Lambourne</v>
      </c>
      <c r="D16" s="43" t="str">
        <f t="shared" si="4"/>
        <v>Milton Keynes</v>
      </c>
      <c r="E16" s="79">
        <v>15.82</v>
      </c>
      <c r="F16" s="15">
        <f aca="true" t="shared" si="5" ref="F16:F22">IF(OR(B16=0,E16=0),0,ROUNDDOWN($J$2*POWER(($K$2-E16),$L$2),0))</f>
        <v>753</v>
      </c>
      <c r="V16" s="76">
        <f>'Male Athletes'!B17</f>
        <v>58</v>
      </c>
    </row>
    <row r="17" spans="1:22" ht="12.75">
      <c r="A17" s="15">
        <v>3</v>
      </c>
      <c r="B17" s="78">
        <v>60</v>
      </c>
      <c r="C17" s="77" t="str">
        <f t="shared" si="3"/>
        <v>Ben Gregory</v>
      </c>
      <c r="D17" s="43" t="str">
        <f t="shared" si="4"/>
        <v>Vale Of Aylesbury AC</v>
      </c>
      <c r="E17" s="79">
        <v>16</v>
      </c>
      <c r="F17" s="15">
        <f t="shared" si="5"/>
        <v>733</v>
      </c>
      <c r="V17" s="76">
        <f>'Male Athletes'!B18</f>
        <v>72</v>
      </c>
    </row>
    <row r="18" spans="1:22" ht="12.75">
      <c r="A18" s="15">
        <v>4</v>
      </c>
      <c r="B18" s="78">
        <v>70</v>
      </c>
      <c r="C18" s="77" t="str">
        <f t="shared" si="3"/>
        <v>Andrew Robinson</v>
      </c>
      <c r="D18" s="43" t="str">
        <f t="shared" si="4"/>
        <v>Preston Harriers</v>
      </c>
      <c r="E18" s="79">
        <v>16.15</v>
      </c>
      <c r="F18" s="15">
        <f t="shared" si="5"/>
        <v>716</v>
      </c>
      <c r="V18" s="76">
        <f>'Male Athletes'!B19</f>
        <v>61</v>
      </c>
    </row>
    <row r="19" spans="1:22" ht="12.75">
      <c r="A19" s="15">
        <v>5</v>
      </c>
      <c r="B19" s="78">
        <v>68</v>
      </c>
      <c r="C19" s="77" t="str">
        <f t="shared" si="3"/>
        <v>Jack Mcshane</v>
      </c>
      <c r="D19" s="43" t="str">
        <f t="shared" si="4"/>
        <v>Corby A.C</v>
      </c>
      <c r="E19" s="79">
        <v>16.22</v>
      </c>
      <c r="F19" s="15">
        <f t="shared" si="5"/>
        <v>708</v>
      </c>
      <c r="V19" s="76">
        <f>'Male Athletes'!B20</f>
        <v>67</v>
      </c>
    </row>
    <row r="20" spans="1:22" ht="12.75">
      <c r="A20" s="15">
        <v>6</v>
      </c>
      <c r="B20" s="78">
        <v>75</v>
      </c>
      <c r="C20" s="77" t="str">
        <f t="shared" si="3"/>
        <v>Michael Sweeney</v>
      </c>
      <c r="D20" s="43" t="str">
        <f t="shared" si="4"/>
        <v>Liverpool Harriers</v>
      </c>
      <c r="E20" s="79">
        <v>16.6</v>
      </c>
      <c r="F20" s="15">
        <f t="shared" si="5"/>
        <v>667</v>
      </c>
      <c r="V20" s="76">
        <f>'Male Athletes'!B21</f>
        <v>75</v>
      </c>
    </row>
    <row r="21" spans="1:22" ht="12.75">
      <c r="A21" s="15">
        <v>7</v>
      </c>
      <c r="B21" s="78"/>
      <c r="C21" s="77">
        <f t="shared" si="3"/>
      </c>
      <c r="D21" s="43">
        <f t="shared" si="4"/>
      </c>
      <c r="E21" s="79"/>
      <c r="F21" s="15">
        <f t="shared" si="5"/>
        <v>0</v>
      </c>
      <c r="V21" s="76">
        <f>'Male Athletes'!B22</f>
        <v>64</v>
      </c>
    </row>
    <row r="22" spans="1:22" ht="12.75">
      <c r="A22" s="15">
        <v>8</v>
      </c>
      <c r="B22" s="78"/>
      <c r="C22" s="77">
        <f t="shared" si="3"/>
      </c>
      <c r="D22" s="43">
        <f t="shared" si="4"/>
      </c>
      <c r="E22" s="79"/>
      <c r="F22" s="15">
        <f t="shared" si="5"/>
        <v>0</v>
      </c>
      <c r="V22" s="76">
        <f>'Male Athletes'!B23</f>
        <v>57</v>
      </c>
    </row>
    <row r="23" ht="12.75">
      <c r="V23" s="76">
        <f>'Male Athletes'!B24</f>
        <v>77</v>
      </c>
    </row>
    <row r="24" spans="1:22" ht="12.75">
      <c r="A24" s="77" t="s">
        <v>428</v>
      </c>
      <c r="B24" s="77"/>
      <c r="C24" s="77"/>
      <c r="D24" s="77"/>
      <c r="E24" s="13" t="s">
        <v>436</v>
      </c>
      <c r="F24" s="99"/>
      <c r="V24" s="76">
        <f>'Male Athletes'!B25</f>
        <v>62</v>
      </c>
    </row>
    <row r="25" spans="1:22" ht="12.75">
      <c r="A25" s="15" t="s">
        <v>277</v>
      </c>
      <c r="B25" s="15" t="s">
        <v>282</v>
      </c>
      <c r="C25" s="77" t="s">
        <v>283</v>
      </c>
      <c r="D25" s="77" t="s">
        <v>284</v>
      </c>
      <c r="E25" s="15" t="s">
        <v>278</v>
      </c>
      <c r="F25" s="15" t="s">
        <v>279</v>
      </c>
      <c r="V25" s="76">
        <f>'Male Athletes'!B26</f>
        <v>0</v>
      </c>
    </row>
    <row r="26" spans="1:22" ht="12.75">
      <c r="A26" s="15">
        <v>1</v>
      </c>
      <c r="B26" s="78">
        <v>63</v>
      </c>
      <c r="C26" s="77" t="str">
        <f aca="true" t="shared" si="6" ref="C26:C33">IF(OR(B26=0,B26="",B26=" "),"",CONCATENATE(VLOOKUP(B26,athletes,2,FALSE)," ",VLOOKUP(B26,athletes,3,FALSE)))</f>
        <v>Michael Holden</v>
      </c>
      <c r="D26" s="43" t="str">
        <f aca="true" t="shared" si="7" ref="D26:D33">IF(OR(B26=0,B26="",B26=" ",ISERROR(VLOOKUP(B26,athletes,2,FALSE))=TRUE),"",VLOOKUP(B26,athletes,4,FALSE))</f>
        <v>Colchester Harriers</v>
      </c>
      <c r="E26" s="79">
        <v>14.73</v>
      </c>
      <c r="F26" s="15">
        <f>IF(OR(B26=0,E26=0),0,ROUNDDOWN($J$2*POWER(($K$2-E26),$L$2),0))</f>
        <v>882</v>
      </c>
      <c r="V26" s="76">
        <f>'Male Athletes'!B27</f>
        <v>0</v>
      </c>
    </row>
    <row r="27" spans="1:22" ht="12.75">
      <c r="A27" s="15">
        <v>2</v>
      </c>
      <c r="B27" s="78">
        <v>56</v>
      </c>
      <c r="C27" s="77" t="str">
        <f t="shared" si="6"/>
        <v>Ashley Bryant</v>
      </c>
      <c r="D27" s="43" t="str">
        <f t="shared" si="7"/>
        <v>Windsor Slough Eton &amp; Hounslow</v>
      </c>
      <c r="E27" s="79">
        <v>14.97</v>
      </c>
      <c r="F27" s="15">
        <f aca="true" t="shared" si="8" ref="F27:F33">IF(OR(B27=0,E27=0),0,ROUNDDOWN($J$2*POWER(($K$2-E27),$L$2),0))</f>
        <v>853</v>
      </c>
      <c r="V27" s="76">
        <f>'Male Athletes'!B28</f>
        <v>0</v>
      </c>
    </row>
    <row r="28" spans="1:22" ht="12.75">
      <c r="A28" s="15">
        <v>3</v>
      </c>
      <c r="B28" s="78">
        <v>55</v>
      </c>
      <c r="C28" s="77" t="str">
        <f t="shared" si="6"/>
        <v>Jack Andrew</v>
      </c>
      <c r="D28" s="43" t="str">
        <f t="shared" si="7"/>
        <v>Macclesfield Harriers</v>
      </c>
      <c r="E28" s="79">
        <v>15.02</v>
      </c>
      <c r="F28" s="15">
        <f t="shared" si="8"/>
        <v>847</v>
      </c>
      <c r="V28" s="76">
        <f>'Male Athletes'!B29</f>
        <v>0</v>
      </c>
    </row>
    <row r="29" spans="1:22" ht="12.75">
      <c r="A29" s="15">
        <v>4</v>
      </c>
      <c r="B29" s="78">
        <v>71</v>
      </c>
      <c r="C29" s="77" t="str">
        <f t="shared" si="6"/>
        <v>Sebastian Rodger</v>
      </c>
      <c r="D29" s="43" t="str">
        <f t="shared" si="7"/>
        <v>Eastbourne</v>
      </c>
      <c r="E29" s="79">
        <v>15.32</v>
      </c>
      <c r="F29" s="15">
        <f t="shared" si="8"/>
        <v>811</v>
      </c>
      <c r="V29" s="76">
        <f>'Male Athletes'!B30</f>
        <v>0</v>
      </c>
    </row>
    <row r="30" spans="1:22" ht="12.75">
      <c r="A30" s="15">
        <v>5</v>
      </c>
      <c r="B30" s="78">
        <v>58</v>
      </c>
      <c r="C30" s="77" t="str">
        <f t="shared" si="6"/>
        <v>Adam Edgar</v>
      </c>
      <c r="D30" s="43" t="str">
        <f t="shared" si="7"/>
        <v>Macclesfield</v>
      </c>
      <c r="E30" s="79">
        <v>15.4</v>
      </c>
      <c r="F30" s="15">
        <f t="shared" si="8"/>
        <v>802</v>
      </c>
      <c r="V30" s="76">
        <f>'Male Athletes'!B31</f>
        <v>0</v>
      </c>
    </row>
    <row r="31" spans="1:22" ht="12.75">
      <c r="A31" s="15">
        <v>6</v>
      </c>
      <c r="B31" s="78">
        <v>74</v>
      </c>
      <c r="C31" s="77" t="str">
        <f t="shared" si="6"/>
        <v>Lewis Stead</v>
      </c>
      <c r="D31" s="43" t="str">
        <f t="shared" si="7"/>
        <v>Unknown</v>
      </c>
      <c r="E31" s="79">
        <v>16.23</v>
      </c>
      <c r="F31" s="15">
        <f t="shared" si="8"/>
        <v>707</v>
      </c>
      <c r="V31" s="76">
        <f>'Male Athletes'!B32</f>
        <v>0</v>
      </c>
    </row>
    <row r="32" spans="1:22" ht="12.75">
      <c r="A32" s="15">
        <v>7</v>
      </c>
      <c r="B32" s="78"/>
      <c r="C32" s="77">
        <f t="shared" si="6"/>
      </c>
      <c r="D32" s="43">
        <f t="shared" si="7"/>
      </c>
      <c r="E32" s="79"/>
      <c r="F32" s="15">
        <f t="shared" si="8"/>
        <v>0</v>
      </c>
      <c r="V32" s="76">
        <f>'Male Athletes'!B33</f>
        <v>0</v>
      </c>
    </row>
    <row r="33" spans="1:22" ht="12.75">
      <c r="A33" s="15">
        <v>8</v>
      </c>
      <c r="B33" s="78"/>
      <c r="C33" s="77">
        <f t="shared" si="6"/>
      </c>
      <c r="D33" s="43">
        <f t="shared" si="7"/>
      </c>
      <c r="E33" s="79"/>
      <c r="F33" s="15">
        <f t="shared" si="8"/>
        <v>0</v>
      </c>
      <c r="V33" s="76">
        <f>'Male Athletes'!B34</f>
        <v>0</v>
      </c>
    </row>
    <row r="34" ht="12.75">
      <c r="V34" s="76">
        <f>'Male Athletes'!B35</f>
        <v>0</v>
      </c>
    </row>
    <row r="35" spans="1:22" ht="12.75">
      <c r="A35" s="77" t="s">
        <v>435</v>
      </c>
      <c r="B35" s="77"/>
      <c r="C35" s="77"/>
      <c r="D35" s="77"/>
      <c r="E35" s="13" t="s">
        <v>285</v>
      </c>
      <c r="F35" s="99"/>
      <c r="V35" s="76">
        <f>'Male Athletes'!B36</f>
        <v>0</v>
      </c>
    </row>
    <row r="36" spans="1:22" ht="12.75">
      <c r="A36" s="15" t="s">
        <v>277</v>
      </c>
      <c r="B36" s="15" t="s">
        <v>282</v>
      </c>
      <c r="C36" s="77" t="s">
        <v>283</v>
      </c>
      <c r="D36" s="77" t="s">
        <v>284</v>
      </c>
      <c r="E36" s="15" t="s">
        <v>278</v>
      </c>
      <c r="F36" s="15" t="s">
        <v>279</v>
      </c>
      <c r="V36" s="76">
        <f>'Male Athletes'!B37</f>
        <v>0</v>
      </c>
    </row>
    <row r="37" spans="1:22" ht="12.75">
      <c r="A37" s="15">
        <v>1</v>
      </c>
      <c r="B37" s="78"/>
      <c r="C37" s="77">
        <f aca="true" t="shared" si="9" ref="C37:C44">IF(OR(B37=0,B37="",B37=" "),"",CONCATENATE(VLOOKUP(B37,athletes,2,FALSE)," ",VLOOKUP(B37,athletes,3,FALSE)))</f>
      </c>
      <c r="D37" s="43">
        <f aca="true" t="shared" si="10" ref="D37:D44">IF(OR(B37=0,B37="",B37=" ",ISERROR(VLOOKUP(B37,athletes,2,FALSE))=TRUE),"",VLOOKUP(B37,athletes,4,FALSE))</f>
      </c>
      <c r="E37" s="79"/>
      <c r="F37" s="15"/>
      <c r="V37" s="76">
        <f>'Male Athletes'!B38</f>
        <v>0</v>
      </c>
    </row>
    <row r="38" spans="1:22" ht="12.75">
      <c r="A38" s="15">
        <v>2</v>
      </c>
      <c r="B38" s="78"/>
      <c r="C38" s="77">
        <f t="shared" si="9"/>
      </c>
      <c r="D38" s="43">
        <f t="shared" si="10"/>
      </c>
      <c r="E38" s="79"/>
      <c r="F38" s="15"/>
      <c r="V38" s="76">
        <f>'Male Athletes'!B39</f>
        <v>0</v>
      </c>
    </row>
    <row r="39" spans="1:22" ht="12.75">
      <c r="A39" s="15">
        <v>3</v>
      </c>
      <c r="B39" s="78"/>
      <c r="C39" s="77">
        <f t="shared" si="9"/>
      </c>
      <c r="D39" s="43">
        <f t="shared" si="10"/>
      </c>
      <c r="E39" s="79"/>
      <c r="F39" s="15"/>
      <c r="V39" s="76">
        <f>'Male Athletes'!B40</f>
        <v>0</v>
      </c>
    </row>
    <row r="40" spans="1:22" ht="12.75">
      <c r="A40" s="15">
        <v>4</v>
      </c>
      <c r="B40" s="78"/>
      <c r="C40" s="77">
        <f t="shared" si="9"/>
      </c>
      <c r="D40" s="43">
        <f t="shared" si="10"/>
      </c>
      <c r="E40" s="79"/>
      <c r="F40" s="15"/>
      <c r="V40" s="76">
        <f>'Male Athletes'!B41</f>
        <v>0</v>
      </c>
    </row>
    <row r="41" spans="1:22" ht="12.75">
      <c r="A41" s="15">
        <v>5</v>
      </c>
      <c r="B41" s="78"/>
      <c r="C41" s="77">
        <f t="shared" si="9"/>
      </c>
      <c r="D41" s="43">
        <f t="shared" si="10"/>
      </c>
      <c r="E41" s="79"/>
      <c r="F41" s="15"/>
      <c r="V41" s="76">
        <f>'Male Athletes'!B42</f>
        <v>0</v>
      </c>
    </row>
    <row r="42" spans="1:22" ht="12.75">
      <c r="A42" s="15">
        <v>6</v>
      </c>
      <c r="B42" s="78"/>
      <c r="C42" s="77">
        <f t="shared" si="9"/>
      </c>
      <c r="D42" s="43">
        <f t="shared" si="10"/>
      </c>
      <c r="E42" s="79"/>
      <c r="F42" s="15"/>
      <c r="V42" s="76">
        <f>'Male Athletes'!B43</f>
        <v>0</v>
      </c>
    </row>
    <row r="43" spans="1:22" ht="12.75">
      <c r="A43" s="15">
        <v>7</v>
      </c>
      <c r="B43" s="78"/>
      <c r="C43" s="77">
        <f t="shared" si="9"/>
      </c>
      <c r="D43" s="43">
        <f t="shared" si="10"/>
      </c>
      <c r="E43" s="79"/>
      <c r="F43" s="15">
        <f>IF(OR(B43=0,E43=0),0,ROUNDDOWN($J$2*POWER(($K$2-E43),$L$2),0))</f>
        <v>0</v>
      </c>
      <c r="V43" s="76">
        <f>'Male Athletes'!B44</f>
        <v>0</v>
      </c>
    </row>
    <row r="44" spans="1:22" ht="12.75">
      <c r="A44" s="15">
        <v>8</v>
      </c>
      <c r="B44" s="78"/>
      <c r="C44" s="77">
        <f t="shared" si="9"/>
      </c>
      <c r="D44" s="43">
        <f t="shared" si="10"/>
      </c>
      <c r="E44" s="79"/>
      <c r="F44" s="15">
        <f>IF(OR(B44=0,E44=0),0,ROUNDDOWN($J$2*POWER(($K$2-E44),$L$2),0))</f>
        <v>0</v>
      </c>
      <c r="V44" s="76">
        <f>'Male Athletes'!B45</f>
        <v>0</v>
      </c>
    </row>
    <row r="45" ht="12.75">
      <c r="V45" s="76">
        <f>'Male Athletes'!B46</f>
        <v>0</v>
      </c>
    </row>
    <row r="46" spans="1:22" ht="12.75">
      <c r="A46" s="77" t="s">
        <v>429</v>
      </c>
      <c r="B46" s="77"/>
      <c r="C46" s="77"/>
      <c r="D46" s="77"/>
      <c r="E46" s="13"/>
      <c r="F46" s="14"/>
      <c r="J46" s="75">
        <v>0.03768</v>
      </c>
      <c r="K46" s="75">
        <v>480</v>
      </c>
      <c r="L46" s="75">
        <v>1.85</v>
      </c>
      <c r="V46" s="76">
        <f>'Male Athletes'!B47</f>
        <v>0</v>
      </c>
    </row>
    <row r="47" spans="1:22" ht="12.75">
      <c r="A47" s="15" t="s">
        <v>277</v>
      </c>
      <c r="B47" s="15" t="s">
        <v>282</v>
      </c>
      <c r="C47" s="77" t="s">
        <v>283</v>
      </c>
      <c r="D47" s="77" t="s">
        <v>284</v>
      </c>
      <c r="E47" s="15" t="s">
        <v>278</v>
      </c>
      <c r="F47" s="15" t="s">
        <v>279</v>
      </c>
      <c r="I47" s="76" t="s">
        <v>431</v>
      </c>
      <c r="V47" s="76">
        <f>'Male Athletes'!B48</f>
        <v>0</v>
      </c>
    </row>
    <row r="48" spans="1:22" ht="12.75">
      <c r="A48" s="15">
        <v>1</v>
      </c>
      <c r="B48" s="78">
        <v>75</v>
      </c>
      <c r="C48" s="77" t="str">
        <f aca="true" t="shared" si="11" ref="C48:C55">IF(OR(B48=0,B48="",B48=" "),"",CONCATENATE(VLOOKUP(B48,athletes,2,FALSE)," ",VLOOKUP(B48,athletes,3,FALSE)))</f>
        <v>Michael Sweeney</v>
      </c>
      <c r="D48" s="43" t="str">
        <f aca="true" t="shared" si="12" ref="D48:D63">IF(OR(B48=0,B48="",B48=" ",ISERROR(VLOOKUP(B48,athletes,2,FALSE))=TRUE),"",VLOOKUP(B48,athletes,4,FALSE))</f>
        <v>Liverpool Harriers</v>
      </c>
      <c r="E48" s="80">
        <v>0.0032400462962962964</v>
      </c>
      <c r="F48" s="15">
        <f>IF(OR(B48=0,B48="",E48=0,E48="",I48=""),"",J48)</f>
        <v>681</v>
      </c>
      <c r="G48" s="109">
        <f>IF(ISERROR(MINUTE(E48))=TRUE,0,MINUTE(E48))</f>
        <v>4</v>
      </c>
      <c r="H48" s="110">
        <f>(G48*60)+I48</f>
        <v>279.94</v>
      </c>
      <c r="I48" s="111">
        <v>39.94</v>
      </c>
      <c r="J48" s="112">
        <f>ROUNDDOWN($J$46*POWER(($K$46-H48),$L$46),0)</f>
        <v>681</v>
      </c>
      <c r="V48" s="76">
        <f>'Male Athletes'!B49</f>
        <v>0</v>
      </c>
    </row>
    <row r="49" spans="1:22" ht="12.75">
      <c r="A49" s="15">
        <v>2</v>
      </c>
      <c r="B49" s="78">
        <v>57</v>
      </c>
      <c r="C49" s="77" t="str">
        <f t="shared" si="11"/>
        <v>David Dempsey</v>
      </c>
      <c r="D49" s="43" t="str">
        <f t="shared" si="12"/>
        <v>Longwood Harriers</v>
      </c>
      <c r="E49" s="80">
        <v>0.0033668981481481484</v>
      </c>
      <c r="F49" s="15">
        <f aca="true" t="shared" si="13" ref="F49:F63">IF(OR(B49=0,B49="",E49=0,E49="",I49=""),"",J49)</f>
        <v>613</v>
      </c>
      <c r="G49" s="109">
        <f aca="true" t="shared" si="14" ref="G49:G63">IF(ISERROR(MINUTE(E49))=TRUE,0,MINUTE(E49))</f>
        <v>4</v>
      </c>
      <c r="H49" s="110">
        <f aca="true" t="shared" si="15" ref="H49:H63">(G49*60)+I49</f>
        <v>290.9</v>
      </c>
      <c r="I49" s="111">
        <v>50.9</v>
      </c>
      <c r="J49" s="75">
        <f aca="true" t="shared" si="16" ref="J49:J58">IF(OR(B49=0,E49=0),"",ROUNDDOWN($J$46*POWER(($K$46-H49),$L$46),0))</f>
        <v>613</v>
      </c>
      <c r="V49" s="76">
        <f>'Male Athletes'!B50</f>
        <v>0</v>
      </c>
    </row>
    <row r="50" spans="1:22" ht="12.75">
      <c r="A50" s="15">
        <v>3</v>
      </c>
      <c r="B50" s="78">
        <v>77</v>
      </c>
      <c r="C50" s="77" t="str">
        <f t="shared" si="11"/>
        <v>Matthew Wright</v>
      </c>
      <c r="D50" s="43" t="str">
        <f t="shared" si="12"/>
        <v>Kendal</v>
      </c>
      <c r="E50" s="80">
        <v>0.003462962962962963</v>
      </c>
      <c r="F50" s="15">
        <f t="shared" si="13"/>
        <v>564</v>
      </c>
      <c r="G50" s="109">
        <f t="shared" si="14"/>
        <v>4</v>
      </c>
      <c r="H50" s="110">
        <f t="shared" si="15"/>
        <v>299.2</v>
      </c>
      <c r="I50" s="111">
        <v>59.2</v>
      </c>
      <c r="J50" s="75">
        <f t="shared" si="16"/>
        <v>564</v>
      </c>
      <c r="V50" s="76">
        <f>'Male Athletes'!B51</f>
        <v>0</v>
      </c>
    </row>
    <row r="51" spans="1:22" ht="12.75">
      <c r="A51" s="15">
        <v>4</v>
      </c>
      <c r="B51" s="78">
        <v>67</v>
      </c>
      <c r="C51" s="77" t="str">
        <f t="shared" si="11"/>
        <v>Craig Mcewan</v>
      </c>
      <c r="D51" s="43" t="str">
        <f t="shared" si="12"/>
        <v>Whitemoss Aac</v>
      </c>
      <c r="E51" s="80">
        <v>0.0034645833333333334</v>
      </c>
      <c r="F51" s="15">
        <f t="shared" si="13"/>
        <v>564</v>
      </c>
      <c r="G51" s="109">
        <f t="shared" si="14"/>
        <v>4</v>
      </c>
      <c r="H51" s="110">
        <f t="shared" si="15"/>
        <v>299.34000000000003</v>
      </c>
      <c r="I51" s="111">
        <v>59.34</v>
      </c>
      <c r="J51" s="75">
        <f t="shared" si="16"/>
        <v>564</v>
      </c>
      <c r="V51" s="76">
        <f>'Male Athletes'!B52</f>
        <v>0</v>
      </c>
    </row>
    <row r="52" spans="1:22" ht="12.75">
      <c r="A52" s="15">
        <v>5</v>
      </c>
      <c r="B52" s="78">
        <v>68</v>
      </c>
      <c r="C52" s="77" t="str">
        <f t="shared" si="11"/>
        <v>Jack Mcshane</v>
      </c>
      <c r="D52" s="43" t="str">
        <f t="shared" si="12"/>
        <v>Corby A.C</v>
      </c>
      <c r="E52" s="80">
        <v>0.0034980324074074076</v>
      </c>
      <c r="F52" s="15">
        <f t="shared" si="13"/>
        <v>547</v>
      </c>
      <c r="G52" s="109">
        <f t="shared" si="14"/>
        <v>5</v>
      </c>
      <c r="H52" s="110">
        <f t="shared" si="15"/>
        <v>302.23</v>
      </c>
      <c r="I52" s="111">
        <v>2.23</v>
      </c>
      <c r="J52" s="75">
        <f t="shared" si="16"/>
        <v>547</v>
      </c>
      <c r="V52" s="76">
        <f>'Male Athletes'!B53</f>
        <v>0</v>
      </c>
    </row>
    <row r="53" spans="1:22" ht="12.75">
      <c r="A53" s="15">
        <v>6</v>
      </c>
      <c r="B53" s="78">
        <v>58</v>
      </c>
      <c r="C53" s="77" t="str">
        <f t="shared" si="11"/>
        <v>Adam Edgar</v>
      </c>
      <c r="D53" s="43" t="str">
        <f t="shared" si="12"/>
        <v>Macclesfield</v>
      </c>
      <c r="E53" s="80">
        <v>0.0035137731481481482</v>
      </c>
      <c r="F53" s="15">
        <f t="shared" si="13"/>
        <v>539</v>
      </c>
      <c r="G53" s="109">
        <f t="shared" si="14"/>
        <v>5</v>
      </c>
      <c r="H53" s="110">
        <f t="shared" si="15"/>
        <v>303.59</v>
      </c>
      <c r="I53" s="111">
        <v>3.59</v>
      </c>
      <c r="J53" s="75">
        <f t="shared" si="16"/>
        <v>539</v>
      </c>
      <c r="V53" s="76">
        <f>'Male Athletes'!B54</f>
        <v>0</v>
      </c>
    </row>
    <row r="54" spans="1:22" ht="12.75">
      <c r="A54" s="15">
        <v>7</v>
      </c>
      <c r="B54" s="78">
        <v>70</v>
      </c>
      <c r="C54" s="77" t="str">
        <f t="shared" si="11"/>
        <v>Andrew Robinson</v>
      </c>
      <c r="D54" s="43" t="str">
        <f t="shared" si="12"/>
        <v>Preston Harriers</v>
      </c>
      <c r="E54" s="80">
        <v>0.0037650462962962963</v>
      </c>
      <c r="F54" s="15">
        <f t="shared" si="13"/>
        <v>423</v>
      </c>
      <c r="G54" s="109">
        <f t="shared" si="14"/>
        <v>5</v>
      </c>
      <c r="H54" s="110">
        <f t="shared" si="15"/>
        <v>325.3</v>
      </c>
      <c r="I54" s="111">
        <v>25.3</v>
      </c>
      <c r="J54" s="75">
        <f t="shared" si="16"/>
        <v>423</v>
      </c>
      <c r="V54" s="76">
        <f>'Male Athletes'!B55</f>
        <v>0</v>
      </c>
    </row>
    <row r="55" spans="1:22" ht="12.75">
      <c r="A55" s="15">
        <v>8</v>
      </c>
      <c r="B55" s="78"/>
      <c r="C55" s="77">
        <f t="shared" si="11"/>
      </c>
      <c r="D55" s="43">
        <f t="shared" si="12"/>
      </c>
      <c r="E55" s="80"/>
      <c r="F55" s="15">
        <f t="shared" si="13"/>
      </c>
      <c r="G55" s="109">
        <f t="shared" si="14"/>
        <v>0</v>
      </c>
      <c r="H55" s="110">
        <f t="shared" si="15"/>
        <v>0</v>
      </c>
      <c r="I55" s="111"/>
      <c r="J55" s="75">
        <f t="shared" si="16"/>
      </c>
      <c r="V55" s="76">
        <f>'Male Athletes'!B56</f>
        <v>0</v>
      </c>
    </row>
    <row r="56" spans="1:22" ht="12.75">
      <c r="A56" s="15">
        <v>9</v>
      </c>
      <c r="B56" s="78"/>
      <c r="C56" s="77">
        <f aca="true" t="shared" si="17" ref="C56:C63">IF(OR(B56=0,B56="",B56=" "),"",CONCATENATE(VLOOKUP(B56,athletes,2,FALSE)," ",VLOOKUP(B56,athletes,3,FALSE)))</f>
      </c>
      <c r="D56" s="43">
        <f t="shared" si="12"/>
      </c>
      <c r="E56" s="80"/>
      <c r="F56" s="15">
        <f t="shared" si="13"/>
      </c>
      <c r="G56" s="109">
        <f t="shared" si="14"/>
        <v>0</v>
      </c>
      <c r="H56" s="110">
        <f t="shared" si="15"/>
        <v>0</v>
      </c>
      <c r="I56" s="111"/>
      <c r="J56" s="75">
        <f t="shared" si="16"/>
      </c>
      <c r="V56" s="76">
        <f>'Male Athletes'!B57</f>
        <v>0</v>
      </c>
    </row>
    <row r="57" spans="1:22" ht="12.75">
      <c r="A57" s="15">
        <v>10</v>
      </c>
      <c r="B57" s="78"/>
      <c r="C57" s="77">
        <f t="shared" si="17"/>
      </c>
      <c r="D57" s="43">
        <f t="shared" si="12"/>
      </c>
      <c r="E57" s="80"/>
      <c r="F57" s="15">
        <f t="shared" si="13"/>
      </c>
      <c r="G57" s="109">
        <f t="shared" si="14"/>
        <v>0</v>
      </c>
      <c r="H57" s="110">
        <f t="shared" si="15"/>
        <v>0</v>
      </c>
      <c r="I57" s="111"/>
      <c r="J57" s="75">
        <f t="shared" si="16"/>
      </c>
      <c r="V57" s="76">
        <f>'Male Athletes'!B58</f>
        <v>0</v>
      </c>
    </row>
    <row r="58" spans="1:22" ht="12.75">
      <c r="A58" s="15">
        <v>11</v>
      </c>
      <c r="B58" s="78"/>
      <c r="C58" s="77">
        <f t="shared" si="17"/>
      </c>
      <c r="D58" s="43">
        <f t="shared" si="12"/>
      </c>
      <c r="E58" s="80"/>
      <c r="F58" s="15">
        <f t="shared" si="13"/>
      </c>
      <c r="G58" s="109">
        <f t="shared" si="14"/>
        <v>0</v>
      </c>
      <c r="H58" s="110">
        <f t="shared" si="15"/>
        <v>0</v>
      </c>
      <c r="I58" s="111"/>
      <c r="J58" s="75">
        <f t="shared" si="16"/>
      </c>
      <c r="V58" s="76">
        <f>'Male Athletes'!B59</f>
        <v>0</v>
      </c>
    </row>
    <row r="59" spans="1:22" ht="12.75">
      <c r="A59" s="15">
        <v>12</v>
      </c>
      <c r="B59" s="78"/>
      <c r="C59" s="77">
        <f t="shared" si="17"/>
      </c>
      <c r="D59" s="43">
        <f t="shared" si="12"/>
      </c>
      <c r="E59" s="80"/>
      <c r="F59" s="15">
        <f t="shared" si="13"/>
      </c>
      <c r="G59" s="109">
        <f t="shared" si="14"/>
        <v>0</v>
      </c>
      <c r="H59" s="110">
        <f t="shared" si="15"/>
        <v>0</v>
      </c>
      <c r="I59" s="111"/>
      <c r="V59" s="76">
        <f>'Male Athletes'!B60</f>
        <v>0</v>
      </c>
    </row>
    <row r="60" spans="1:22" ht="12.75">
      <c r="A60" s="15">
        <v>13</v>
      </c>
      <c r="B60" s="78"/>
      <c r="C60" s="77">
        <f t="shared" si="17"/>
      </c>
      <c r="D60" s="43">
        <f t="shared" si="12"/>
      </c>
      <c r="E60" s="80"/>
      <c r="F60" s="15">
        <f t="shared" si="13"/>
      </c>
      <c r="G60" s="109">
        <f t="shared" si="14"/>
        <v>0</v>
      </c>
      <c r="H60" s="110">
        <f t="shared" si="15"/>
        <v>0</v>
      </c>
      <c r="I60" s="111"/>
      <c r="V60" s="76">
        <f>'Male Athletes'!B61</f>
        <v>0</v>
      </c>
    </row>
    <row r="61" spans="1:22" ht="12.75">
      <c r="A61" s="15">
        <v>14</v>
      </c>
      <c r="B61" s="78"/>
      <c r="C61" s="77">
        <f t="shared" si="17"/>
      </c>
      <c r="D61" s="43">
        <f t="shared" si="12"/>
      </c>
      <c r="E61" s="80"/>
      <c r="F61" s="15">
        <f t="shared" si="13"/>
      </c>
      <c r="G61" s="109">
        <f t="shared" si="14"/>
        <v>0</v>
      </c>
      <c r="H61" s="110">
        <f t="shared" si="15"/>
        <v>0</v>
      </c>
      <c r="I61" s="111"/>
      <c r="V61" s="76">
        <f>'Male Athletes'!B62</f>
        <v>0</v>
      </c>
    </row>
    <row r="62" spans="1:22" ht="12.75">
      <c r="A62" s="15">
        <v>15</v>
      </c>
      <c r="B62" s="78"/>
      <c r="C62" s="77">
        <f t="shared" si="17"/>
      </c>
      <c r="D62" s="43">
        <f t="shared" si="12"/>
      </c>
      <c r="E62" s="80"/>
      <c r="F62" s="15">
        <f t="shared" si="13"/>
      </c>
      <c r="G62" s="109">
        <f t="shared" si="14"/>
        <v>0</v>
      </c>
      <c r="H62" s="110">
        <f t="shared" si="15"/>
        <v>0</v>
      </c>
      <c r="I62" s="111"/>
      <c r="V62" s="76">
        <f>'Male Athletes'!B63</f>
        <v>0</v>
      </c>
    </row>
    <row r="63" spans="1:22" ht="12.75">
      <c r="A63" s="15">
        <v>16</v>
      </c>
      <c r="B63" s="78"/>
      <c r="C63" s="77">
        <f t="shared" si="17"/>
      </c>
      <c r="D63" s="43">
        <f t="shared" si="12"/>
      </c>
      <c r="E63" s="80"/>
      <c r="F63" s="15">
        <f t="shared" si="13"/>
      </c>
      <c r="G63" s="109">
        <f t="shared" si="14"/>
        <v>0</v>
      </c>
      <c r="H63" s="110">
        <f t="shared" si="15"/>
        <v>0</v>
      </c>
      <c r="I63" s="111"/>
      <c r="V63" s="76">
        <f>'Male Athletes'!B64</f>
        <v>0</v>
      </c>
    </row>
    <row r="64" ht="12.75">
      <c r="V64" s="76">
        <f>'Male Athletes'!B65</f>
        <v>0</v>
      </c>
    </row>
    <row r="65" spans="1:22" ht="12.75">
      <c r="A65" s="77" t="s">
        <v>430</v>
      </c>
      <c r="B65" s="77"/>
      <c r="C65" s="77"/>
      <c r="D65" s="77"/>
      <c r="E65" s="13"/>
      <c r="F65" s="14"/>
      <c r="V65" s="76">
        <f>'Male Athletes'!B66</f>
        <v>0</v>
      </c>
    </row>
    <row r="66" spans="1:22" ht="12.75">
      <c r="A66" s="15" t="s">
        <v>277</v>
      </c>
      <c r="B66" s="15" t="s">
        <v>282</v>
      </c>
      <c r="C66" s="77" t="s">
        <v>283</v>
      </c>
      <c r="D66" s="77" t="s">
        <v>284</v>
      </c>
      <c r="E66" s="15" t="s">
        <v>278</v>
      </c>
      <c r="F66" s="15" t="s">
        <v>279</v>
      </c>
      <c r="V66" s="76">
        <f>'Male Athletes'!B67</f>
        <v>0</v>
      </c>
    </row>
    <row r="67" spans="1:22" ht="12.75">
      <c r="A67" s="15">
        <v>1</v>
      </c>
      <c r="B67" s="78">
        <v>65</v>
      </c>
      <c r="C67" s="77" t="str">
        <f aca="true" t="shared" si="18" ref="C67:C74">IF(OR(B67=0,B67="",B67=" "),"",CONCATENATE(VLOOKUP(B67,athletes,2,FALSE)," ",VLOOKUP(B67,athletes,3,FALSE)))</f>
        <v>Will Lambourne</v>
      </c>
      <c r="D67" s="43" t="str">
        <f aca="true" t="shared" si="19" ref="D67:D82">IF(OR(B67=0,B67="",B67=" ",ISERROR(VLOOKUP(B67,athletes,2,FALSE))=TRUE),"",VLOOKUP(B67,athletes,4,FALSE))</f>
        <v>Milton Keynes</v>
      </c>
      <c r="E67" s="80">
        <v>0.0031952546296296295</v>
      </c>
      <c r="F67" s="15">
        <v>705</v>
      </c>
      <c r="G67" s="109">
        <f>IF(ISERROR(MINUTE(E67))=TRUE,0,MINUTE(E67))</f>
        <v>4</v>
      </c>
      <c r="H67" s="110">
        <f>(G67*60)+I67</f>
        <v>276.07</v>
      </c>
      <c r="I67" s="111">
        <v>36.07</v>
      </c>
      <c r="V67" s="76">
        <f>'Male Athletes'!B68</f>
        <v>0</v>
      </c>
    </row>
    <row r="68" spans="1:22" ht="12.75">
      <c r="A68" s="15">
        <v>2</v>
      </c>
      <c r="B68" s="78">
        <v>71</v>
      </c>
      <c r="C68" s="77" t="str">
        <f t="shared" si="18"/>
        <v>Sebastian Rodger</v>
      </c>
      <c r="D68" s="43" t="str">
        <f t="shared" si="19"/>
        <v>Eastbourne</v>
      </c>
      <c r="E68" s="80">
        <v>0.0032113425925925925</v>
      </c>
      <c r="F68" s="15">
        <v>696</v>
      </c>
      <c r="G68" s="109">
        <f aca="true" t="shared" si="20" ref="G68:G82">IF(ISERROR(MINUTE(E68))=TRUE,0,MINUTE(E68))</f>
        <v>4</v>
      </c>
      <c r="H68" s="110">
        <f aca="true" t="shared" si="21" ref="H68:H82">(G68*60)+I68</f>
        <v>240</v>
      </c>
      <c r="I68" s="111"/>
      <c r="V68" s="76">
        <f>'Male Athletes'!B69</f>
        <v>0</v>
      </c>
    </row>
    <row r="69" spans="1:22" ht="12.75">
      <c r="A69" s="15">
        <v>3</v>
      </c>
      <c r="B69" s="78">
        <v>55</v>
      </c>
      <c r="C69" s="77" t="str">
        <f t="shared" si="18"/>
        <v>Jack Andrew</v>
      </c>
      <c r="D69" s="43" t="str">
        <f t="shared" si="19"/>
        <v>Macclesfield Harriers</v>
      </c>
      <c r="E69" s="80">
        <v>0.0032369212962962963</v>
      </c>
      <c r="F69" s="15">
        <v>682</v>
      </c>
      <c r="G69" s="109">
        <f t="shared" si="20"/>
        <v>4</v>
      </c>
      <c r="H69" s="110">
        <f t="shared" si="21"/>
        <v>240</v>
      </c>
      <c r="I69" s="111"/>
      <c r="V69" s="76">
        <f>'Male Athletes'!B70</f>
        <v>0</v>
      </c>
    </row>
    <row r="70" spans="1:22" ht="12.75">
      <c r="A70" s="15">
        <v>4</v>
      </c>
      <c r="B70" s="78">
        <v>66</v>
      </c>
      <c r="C70" s="77" t="str">
        <f t="shared" si="18"/>
        <v>Shaun Leigh</v>
      </c>
      <c r="D70" s="43" t="str">
        <f t="shared" si="19"/>
        <v>Brighton &amp; Hove AC</v>
      </c>
      <c r="E70" s="80">
        <v>0.0032398148148148147</v>
      </c>
      <c r="F70" s="15">
        <v>681</v>
      </c>
      <c r="G70" s="109">
        <f t="shared" si="20"/>
        <v>4</v>
      </c>
      <c r="H70" s="110">
        <f t="shared" si="21"/>
        <v>240</v>
      </c>
      <c r="I70" s="111"/>
      <c r="V70" s="76">
        <f>'Male Athletes'!B71</f>
        <v>0</v>
      </c>
    </row>
    <row r="71" spans="1:9" ht="12.75">
      <c r="A71" s="15">
        <v>5</v>
      </c>
      <c r="B71" s="78">
        <v>59</v>
      </c>
      <c r="C71" s="77" t="str">
        <f t="shared" si="18"/>
        <v>Daniel Gardiner</v>
      </c>
      <c r="D71" s="43" t="str">
        <f t="shared" si="19"/>
        <v>Leeds City</v>
      </c>
      <c r="E71" s="80">
        <v>0.0032530092592592593</v>
      </c>
      <c r="F71" s="15">
        <v>674</v>
      </c>
      <c r="G71" s="109">
        <f t="shared" si="20"/>
        <v>4</v>
      </c>
      <c r="H71" s="110">
        <f t="shared" si="21"/>
        <v>240</v>
      </c>
      <c r="I71" s="111"/>
    </row>
    <row r="72" spans="1:9" ht="12.75">
      <c r="A72" s="15">
        <v>6</v>
      </c>
      <c r="B72" s="78">
        <v>62</v>
      </c>
      <c r="C72" s="77" t="str">
        <f t="shared" si="18"/>
        <v>Bradley Hall</v>
      </c>
      <c r="D72" s="43" t="str">
        <f t="shared" si="19"/>
        <v>Crawley AC</v>
      </c>
      <c r="E72" s="80">
        <v>0.0034098379629629635</v>
      </c>
      <c r="F72" s="15">
        <v>591</v>
      </c>
      <c r="G72" s="109">
        <f t="shared" si="20"/>
        <v>4</v>
      </c>
      <c r="H72" s="110">
        <f t="shared" si="21"/>
        <v>240</v>
      </c>
      <c r="I72" s="111"/>
    </row>
    <row r="73" spans="1:9" ht="12.75">
      <c r="A73" s="15">
        <v>7</v>
      </c>
      <c r="B73" s="78">
        <v>60</v>
      </c>
      <c r="C73" s="77" t="str">
        <f t="shared" si="18"/>
        <v>Ben Gregory</v>
      </c>
      <c r="D73" s="43" t="str">
        <f t="shared" si="19"/>
        <v>Vale Of Aylesbury AC</v>
      </c>
      <c r="E73" s="80">
        <v>0.0034215277777777772</v>
      </c>
      <c r="F73" s="15">
        <v>585</v>
      </c>
      <c r="G73" s="109">
        <f t="shared" si="20"/>
        <v>4</v>
      </c>
      <c r="H73" s="110">
        <f t="shared" si="21"/>
        <v>240</v>
      </c>
      <c r="I73" s="111"/>
    </row>
    <row r="74" spans="1:9" ht="12.75">
      <c r="A74" s="15">
        <v>8</v>
      </c>
      <c r="B74" s="78"/>
      <c r="C74" s="77">
        <f t="shared" si="18"/>
      </c>
      <c r="D74" s="43">
        <f t="shared" si="19"/>
      </c>
      <c r="E74" s="80"/>
      <c r="F74" s="15">
        <f aca="true" t="shared" si="22" ref="F74:F82">IF(OR(B74=0,B74="",E74=0,E74="",I74=""),"",J74)</f>
      </c>
      <c r="G74" s="109">
        <f t="shared" si="20"/>
        <v>0</v>
      </c>
      <c r="H74" s="110">
        <f t="shared" si="21"/>
        <v>0</v>
      </c>
      <c r="I74" s="111"/>
    </row>
    <row r="75" spans="1:9" ht="12.75">
      <c r="A75" s="15">
        <v>9</v>
      </c>
      <c r="B75" s="78"/>
      <c r="C75" s="77">
        <f aca="true" t="shared" si="23" ref="C75:C82">IF(OR(B75=0,B75="",B75=" "),"",CONCATENATE(VLOOKUP(B75,athletes,2,FALSE)," ",VLOOKUP(B75,athletes,3,FALSE)))</f>
      </c>
      <c r="D75" s="43">
        <f t="shared" si="19"/>
      </c>
      <c r="E75" s="80"/>
      <c r="F75" s="15">
        <f t="shared" si="22"/>
      </c>
      <c r="G75" s="109">
        <f t="shared" si="20"/>
        <v>0</v>
      </c>
      <c r="H75" s="110">
        <f t="shared" si="21"/>
        <v>0</v>
      </c>
      <c r="I75" s="111"/>
    </row>
    <row r="76" spans="1:9" ht="12.75">
      <c r="A76" s="15">
        <v>10</v>
      </c>
      <c r="B76" s="78"/>
      <c r="C76" s="77">
        <f t="shared" si="23"/>
      </c>
      <c r="D76" s="43">
        <f t="shared" si="19"/>
      </c>
      <c r="E76" s="80"/>
      <c r="F76" s="15">
        <f t="shared" si="22"/>
      </c>
      <c r="G76" s="109">
        <f t="shared" si="20"/>
        <v>0</v>
      </c>
      <c r="H76" s="110">
        <f t="shared" si="21"/>
        <v>0</v>
      </c>
      <c r="I76" s="111"/>
    </row>
    <row r="77" spans="1:9" ht="12.75">
      <c r="A77" s="15">
        <v>11</v>
      </c>
      <c r="B77" s="78"/>
      <c r="C77" s="77">
        <f t="shared" si="23"/>
      </c>
      <c r="D77" s="43">
        <f t="shared" si="19"/>
      </c>
      <c r="E77" s="80"/>
      <c r="F77" s="15">
        <f t="shared" si="22"/>
      </c>
      <c r="G77" s="109">
        <f t="shared" si="20"/>
        <v>0</v>
      </c>
      <c r="H77" s="110">
        <f t="shared" si="21"/>
        <v>0</v>
      </c>
      <c r="I77" s="111"/>
    </row>
    <row r="78" spans="1:9" ht="12.75">
      <c r="A78" s="15">
        <v>12</v>
      </c>
      <c r="B78" s="78"/>
      <c r="C78" s="77">
        <f t="shared" si="23"/>
      </c>
      <c r="D78" s="43">
        <f t="shared" si="19"/>
      </c>
      <c r="E78" s="80"/>
      <c r="F78" s="15">
        <f t="shared" si="22"/>
      </c>
      <c r="G78" s="109">
        <f t="shared" si="20"/>
        <v>0</v>
      </c>
      <c r="H78" s="110">
        <f t="shared" si="21"/>
        <v>0</v>
      </c>
      <c r="I78" s="111"/>
    </row>
    <row r="79" spans="1:9" ht="12.75">
      <c r="A79" s="15">
        <v>13</v>
      </c>
      <c r="B79" s="78"/>
      <c r="C79" s="77">
        <f t="shared" si="23"/>
      </c>
      <c r="D79" s="43">
        <f t="shared" si="19"/>
      </c>
      <c r="E79" s="80"/>
      <c r="F79" s="15">
        <f t="shared" si="22"/>
      </c>
      <c r="G79" s="109">
        <f t="shared" si="20"/>
        <v>0</v>
      </c>
      <c r="H79" s="110">
        <f t="shared" si="21"/>
        <v>0</v>
      </c>
      <c r="I79" s="111"/>
    </row>
    <row r="80" spans="1:9" ht="12.75">
      <c r="A80" s="15">
        <v>14</v>
      </c>
      <c r="B80" s="78"/>
      <c r="C80" s="77">
        <f t="shared" si="23"/>
      </c>
      <c r="D80" s="43">
        <f t="shared" si="19"/>
      </c>
      <c r="E80" s="80"/>
      <c r="F80" s="15">
        <f t="shared" si="22"/>
      </c>
      <c r="G80" s="109">
        <f t="shared" si="20"/>
        <v>0</v>
      </c>
      <c r="H80" s="110">
        <f t="shared" si="21"/>
        <v>0</v>
      </c>
      <c r="I80" s="111"/>
    </row>
    <row r="81" spans="1:9" ht="12.75">
      <c r="A81" s="15">
        <v>15</v>
      </c>
      <c r="B81" s="78"/>
      <c r="C81" s="77">
        <f t="shared" si="23"/>
      </c>
      <c r="D81" s="43">
        <f t="shared" si="19"/>
      </c>
      <c r="E81" s="80"/>
      <c r="F81" s="15">
        <f t="shared" si="22"/>
      </c>
      <c r="G81" s="109">
        <f t="shared" si="20"/>
        <v>0</v>
      </c>
      <c r="H81" s="110">
        <f t="shared" si="21"/>
        <v>0</v>
      </c>
      <c r="I81" s="111"/>
    </row>
    <row r="82" spans="1:9" ht="12.75">
      <c r="A82" s="15">
        <v>16</v>
      </c>
      <c r="B82" s="78"/>
      <c r="C82" s="77">
        <f t="shared" si="23"/>
      </c>
      <c r="D82" s="43">
        <f t="shared" si="19"/>
      </c>
      <c r="E82" s="80"/>
      <c r="F82" s="15">
        <f t="shared" si="22"/>
      </c>
      <c r="G82" s="109">
        <f t="shared" si="20"/>
        <v>0</v>
      </c>
      <c r="H82" s="110">
        <f t="shared" si="21"/>
        <v>0</v>
      </c>
      <c r="I82" s="111"/>
    </row>
  </sheetData>
  <sheetProtection/>
  <dataValidations count="3">
    <dataValidation type="custom" allowBlank="1" showInputMessage="1" showErrorMessage="1" errorTitle="Performance Input Error" error="Check performance - better than previous one" sqref="E68:E82 E16:E22 E27:E33 E38:E44 E49:E63 E5:E11">
      <formula1>(E68&gt;=E67)</formula1>
    </dataValidation>
    <dataValidation type="list" allowBlank="1" showErrorMessage="1" errorTitle="Bib Number Validation" error="Bib number not one allocated to an U17 Men's Decathlete; please re-try" sqref="B15:B22 B26:B33 B67:B82 B37:B44 B48:B63 B4:B11">
      <formula1>$V$1:$V$70</formula1>
    </dataValidation>
    <dataValidation allowBlank="1" showInputMessage="1" showErrorMessage="1" errorTitle="Performance Input Error" error="Check performance - better than previous one" sqref="E4"/>
  </dataValidations>
  <printOptions horizontalCentered="1"/>
  <pageMargins left="0.15748031496062992" right="0.15748031496062992" top="1.1811023622047245" bottom="0.5118110236220472" header="0.31496062992125984" footer="0.31496062992125984"/>
  <pageSetup horizontalDpi="1200" verticalDpi="1200" orientation="portrait" r:id="rId2"/>
  <headerFooter alignWithMargins="0">
    <oddHeader>&amp;L&amp;G&amp;C&amp;"Arial Narrow,Regular"&amp;11U20 Men's Combined Events Championships
31 May &amp;&amp; 1 June 2008
Birmingham Alexander Stadium&amp;R&amp;"Arial Narrow,Bold"&amp;11&amp;UU20 Men Day 2</oddHeader>
    <oddFooter>&amp;L&amp;"Arial Narrow,Regular"&amp;8&amp;D &amp;T&amp;CSprints Software (07973 827735)&amp;R&amp;"Arial Narrow,Regular"&amp;8&amp;F/&amp;A/Page  &amp;P of &amp;N</oddFooter>
  </headerFooter>
  <rowBreaks count="1" manualBreakCount="1">
    <brk id="45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58"/>
  </sheetPr>
  <dimension ref="A1:AM116"/>
  <sheetViews>
    <sheetView showZeros="0" zoomScalePageLayoutView="0" workbookViewId="0" topLeftCell="A1">
      <pane ySplit="1" topLeftCell="A32" activePane="bottomLeft" state="frozen"/>
      <selection pane="topLeft" activeCell="A51" sqref="A1:IV16384"/>
      <selection pane="bottomLeft" activeCell="J49" sqref="J49"/>
    </sheetView>
  </sheetViews>
  <sheetFormatPr defaultColWidth="9.140625" defaultRowHeight="12.75"/>
  <cols>
    <col min="1" max="2" width="3.7109375" style="30" hidden="1" customWidth="1"/>
    <col min="3" max="4" width="3.7109375" style="26" hidden="1" customWidth="1"/>
    <col min="5" max="6" width="4.7109375" style="30" customWidth="1"/>
    <col min="7" max="8" width="16.7109375" style="30" customWidth="1"/>
    <col min="9" max="9" width="5.140625" style="30" customWidth="1"/>
    <col min="10" max="29" width="4.7109375" style="30" customWidth="1"/>
    <col min="30" max="30" width="5.28125" style="27" customWidth="1"/>
    <col min="31" max="38" width="4.7109375" style="27" customWidth="1"/>
    <col min="39" max="39" width="7.8515625" style="22" customWidth="1"/>
    <col min="40" max="42" width="9.140625" style="27" customWidth="1"/>
    <col min="43" max="77" width="0" style="27" hidden="1" customWidth="1"/>
    <col min="78" max="16384" width="9.140625" style="27" customWidth="1"/>
  </cols>
  <sheetData>
    <row r="1" spans="1:39" ht="20.25">
      <c r="A1" s="24">
        <v>49</v>
      </c>
      <c r="B1" s="24"/>
      <c r="C1" s="25"/>
      <c r="E1" s="137" t="s">
        <v>317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9"/>
      <c r="AM1" s="22" t="s">
        <v>286</v>
      </c>
    </row>
    <row r="2" spans="1:39" ht="15.75" customHeight="1">
      <c r="A2" s="27"/>
      <c r="B2" s="27"/>
      <c r="C2" s="28"/>
      <c r="D2" s="29"/>
      <c r="E2" s="131" t="s">
        <v>315</v>
      </c>
      <c r="F2" s="133"/>
      <c r="G2" s="134" t="s">
        <v>387</v>
      </c>
      <c r="H2" s="121"/>
      <c r="I2" s="131" t="s">
        <v>316</v>
      </c>
      <c r="J2" s="132"/>
      <c r="K2" s="133"/>
      <c r="L2" s="134" t="s">
        <v>388</v>
      </c>
      <c r="M2" s="120"/>
      <c r="N2" s="140"/>
      <c r="O2" s="140"/>
      <c r="P2" s="141"/>
      <c r="Q2" s="144" t="s">
        <v>293</v>
      </c>
      <c r="R2" s="145"/>
      <c r="S2" s="146"/>
      <c r="T2" s="115">
        <v>39599</v>
      </c>
      <c r="U2" s="116"/>
      <c r="V2" s="116"/>
      <c r="W2" s="116"/>
      <c r="X2" s="116"/>
      <c r="Y2" s="116"/>
      <c r="Z2" s="116"/>
      <c r="AA2" s="116"/>
      <c r="AB2" s="116"/>
      <c r="AC2" s="117"/>
      <c r="AM2" s="22">
        <f>IF(OR('Male Athletes'!$B3=0,'Male Athletes'!$B3="",'Male Athletes'!$B3=" "),"",'Male Athletes'!$B3)</f>
        <v>56</v>
      </c>
    </row>
    <row r="3" spans="1:39" ht="15.75" customHeight="1">
      <c r="A3" s="27"/>
      <c r="B3" s="27"/>
      <c r="C3" s="25"/>
      <c r="D3" s="29"/>
      <c r="E3" s="131" t="s">
        <v>294</v>
      </c>
      <c r="F3" s="133"/>
      <c r="G3" s="134" t="s">
        <v>335</v>
      </c>
      <c r="H3" s="121"/>
      <c r="I3" s="131" t="s">
        <v>295</v>
      </c>
      <c r="J3" s="132"/>
      <c r="K3" s="133"/>
      <c r="L3" s="142"/>
      <c r="M3" s="143"/>
      <c r="N3" s="131"/>
      <c r="O3" s="132"/>
      <c r="P3" s="133"/>
      <c r="Q3" s="134"/>
      <c r="R3" s="120"/>
      <c r="S3" s="121"/>
      <c r="T3" s="118"/>
      <c r="U3" s="119"/>
      <c r="V3" s="120"/>
      <c r="W3" s="120"/>
      <c r="X3" s="120"/>
      <c r="Y3" s="120"/>
      <c r="Z3" s="120"/>
      <c r="AA3" s="120"/>
      <c r="AB3" s="120"/>
      <c r="AC3" s="121"/>
      <c r="AM3" s="22">
        <f>IF(OR('Male Athletes'!$B4=0,'Male Athletes'!$B4="",'Male Athletes'!$B4=" "),"",'Male Athletes'!$B4)</f>
        <v>60</v>
      </c>
    </row>
    <row r="4" spans="5:39" ht="31.5" customHeight="1">
      <c r="E4" s="31" t="s">
        <v>296</v>
      </c>
      <c r="F4" s="31" t="s">
        <v>297</v>
      </c>
      <c r="G4" s="31" t="s">
        <v>298</v>
      </c>
      <c r="H4" s="32" t="s">
        <v>299</v>
      </c>
      <c r="I4" s="147" t="s">
        <v>300</v>
      </c>
      <c r="J4" s="124"/>
      <c r="K4" s="124" t="s">
        <v>301</v>
      </c>
      <c r="L4" s="124"/>
      <c r="M4" s="124" t="s">
        <v>302</v>
      </c>
      <c r="N4" s="124"/>
      <c r="O4" s="124" t="s">
        <v>303</v>
      </c>
      <c r="P4" s="124"/>
      <c r="Q4" s="122" t="s">
        <v>304</v>
      </c>
      <c r="R4" s="124" t="s">
        <v>305</v>
      </c>
      <c r="S4" s="124"/>
      <c r="T4" s="124" t="s">
        <v>306</v>
      </c>
      <c r="U4" s="124"/>
      <c r="V4" s="124" t="s">
        <v>307</v>
      </c>
      <c r="W4" s="124"/>
      <c r="X4" s="124" t="s">
        <v>308</v>
      </c>
      <c r="Y4" s="128"/>
      <c r="Z4" s="129" t="s">
        <v>309</v>
      </c>
      <c r="AA4" s="125" t="s">
        <v>318</v>
      </c>
      <c r="AB4" s="126"/>
      <c r="AC4" s="127"/>
      <c r="AM4" s="22">
        <f>IF(OR('Male Athletes'!$B5=0,'Male Athletes'!$B5="",'Male Athletes'!$B5=" "),"",'Male Athletes'!$B5)</f>
        <v>76</v>
      </c>
    </row>
    <row r="5" spans="3:39" ht="12.75" customHeight="1">
      <c r="C5" s="25" t="s">
        <v>310</v>
      </c>
      <c r="D5" s="25" t="s">
        <v>311</v>
      </c>
      <c r="E5" s="34"/>
      <c r="F5" s="34"/>
      <c r="G5" s="35"/>
      <c r="H5" s="35"/>
      <c r="I5" s="127" t="s">
        <v>312</v>
      </c>
      <c r="J5" s="130"/>
      <c r="K5" s="130" t="s">
        <v>312</v>
      </c>
      <c r="L5" s="130"/>
      <c r="M5" s="130" t="s">
        <v>312</v>
      </c>
      <c r="N5" s="130"/>
      <c r="O5" s="130" t="s">
        <v>312</v>
      </c>
      <c r="P5" s="130"/>
      <c r="Q5" s="123"/>
      <c r="R5" s="130" t="s">
        <v>312</v>
      </c>
      <c r="S5" s="130"/>
      <c r="T5" s="130" t="s">
        <v>312</v>
      </c>
      <c r="U5" s="130"/>
      <c r="V5" s="130" t="s">
        <v>312</v>
      </c>
      <c r="W5" s="130"/>
      <c r="X5" s="130" t="s">
        <v>312</v>
      </c>
      <c r="Y5" s="125"/>
      <c r="Z5" s="122"/>
      <c r="AA5" s="149" t="s">
        <v>319</v>
      </c>
      <c r="AB5" s="130"/>
      <c r="AC5" s="130"/>
      <c r="AM5" s="22">
        <f>IF(OR('Male Athletes'!$B6=0,'Male Athletes'!$B6="",'Male Athletes'!$B6=" "),"",'Male Athletes'!$B6)</f>
        <v>59</v>
      </c>
    </row>
    <row r="6" spans="1:39" ht="15.75" customHeight="1">
      <c r="A6" s="28"/>
      <c r="B6" s="28"/>
      <c r="C6" s="25">
        <f aca="true" t="shared" si="0" ref="C6:C21">AB6</f>
        <v>0</v>
      </c>
      <c r="D6" s="25">
        <f aca="true" t="shared" si="1" ref="D6:D21">AC6</f>
        <v>0</v>
      </c>
      <c r="E6" s="33">
        <v>1</v>
      </c>
      <c r="F6" s="36">
        <v>59</v>
      </c>
      <c r="G6" s="37" t="str">
        <f aca="true" t="shared" si="2" ref="G6:G31">IF(OR(F6=0,F6="",F6=" ",ISERROR(VLOOKUP(F6,athletes,2,FALSE))=TRUE),"",CONCATENATE(VLOOKUP(F6,athletes,2,FALSE)," ",VLOOKUP(F6,athletes,3,FALSE)))</f>
        <v>Daniel Gardiner</v>
      </c>
      <c r="H6" s="37" t="str">
        <f aca="true" t="shared" si="3" ref="H6:H31">IF(OR(F6=0,F6="",F6=" ",ISERROR(VLOOKUP(F6,athletes,2,FALSE))=TRUE),"",VLOOKUP(F6,athletes,4,FALSE))</f>
        <v>Leeds City</v>
      </c>
      <c r="I6" s="38">
        <v>7.23</v>
      </c>
      <c r="J6" s="106" t="s">
        <v>393</v>
      </c>
      <c r="K6" s="38">
        <v>7.08</v>
      </c>
      <c r="L6" s="106" t="s">
        <v>398</v>
      </c>
      <c r="M6" s="38">
        <v>5.85</v>
      </c>
      <c r="N6" s="106" t="s">
        <v>405</v>
      </c>
      <c r="O6" s="135">
        <f>IF(AND(I6="NJ",K6="NJ",M6="NJ"),0,IF(I6="DNS","DNS",LARGE(I6:N6,1)))</f>
        <v>7.23</v>
      </c>
      <c r="P6" s="136"/>
      <c r="Q6" s="40">
        <f aca="true" t="shared" si="4" ref="Q6:Q31">IF(OR(O6=0,O6="",O6="DNS"),0,VLOOKUP(F6,$F$65:$J$116,5,FALSE))</f>
        <v>1</v>
      </c>
      <c r="R6" s="38">
        <v>0</v>
      </c>
      <c r="S6" s="39">
        <v>0</v>
      </c>
      <c r="T6" s="38">
        <v>0</v>
      </c>
      <c r="U6" s="39">
        <v>0</v>
      </c>
      <c r="V6" s="38">
        <v>0</v>
      </c>
      <c r="W6" s="39">
        <v>0</v>
      </c>
      <c r="X6" s="135">
        <f>IF(AND(R6="NJ",T6="NJ",V6="NJ"),O6,IF(O6&gt;LARGE(R6:W6,1),O6,LARGE(R6:W6,1)))</f>
        <v>7.23</v>
      </c>
      <c r="Y6" s="136"/>
      <c r="Z6" s="40">
        <f aca="true" t="shared" si="5" ref="Z6:Z31">IF(OR(Q6=0,Q6="",X6="",X6=0),0,VLOOKUP(F6,$F$65:$L$116,7,FALSE))</f>
        <v>1</v>
      </c>
      <c r="AA6" s="149"/>
      <c r="AB6" s="130"/>
      <c r="AC6" s="130"/>
      <c r="AD6" s="19"/>
      <c r="AE6" s="27">
        <f aca="true" t="shared" si="6" ref="AE6:AE21">IF(OR(Z6="",Z6=0,AA6="",AA6=0,AA6="B"),"",Z6)</f>
      </c>
      <c r="AF6" s="41"/>
      <c r="AG6" s="41"/>
      <c r="AH6" s="41"/>
      <c r="AI6" s="41"/>
      <c r="AJ6" s="41"/>
      <c r="AK6" s="41"/>
      <c r="AM6" s="22">
        <f>IF(OR('Male Athletes'!$B7=0,'Male Athletes'!$B7="",'Male Athletes'!$B7=" "),"",'Male Athletes'!$B7)</f>
        <v>63</v>
      </c>
    </row>
    <row r="7" spans="1:39" ht="15.75" customHeight="1">
      <c r="A7" s="28"/>
      <c r="B7" s="28"/>
      <c r="C7" s="25">
        <f t="shared" si="0"/>
        <v>0</v>
      </c>
      <c r="D7" s="25">
        <f t="shared" si="1"/>
        <v>0</v>
      </c>
      <c r="E7" s="34">
        <v>2</v>
      </c>
      <c r="F7" s="36">
        <v>61</v>
      </c>
      <c r="G7" s="37" t="str">
        <f t="shared" si="2"/>
        <v>David Guest</v>
      </c>
      <c r="H7" s="37" t="str">
        <f t="shared" si="3"/>
        <v>Bridgend AC</v>
      </c>
      <c r="I7" s="38">
        <v>6.82</v>
      </c>
      <c r="J7" s="106" t="s">
        <v>394</v>
      </c>
      <c r="K7" s="38">
        <v>6.88</v>
      </c>
      <c r="L7" s="106" t="s">
        <v>399</v>
      </c>
      <c r="M7" s="38" t="s">
        <v>392</v>
      </c>
      <c r="N7" s="106" t="s">
        <v>399</v>
      </c>
      <c r="O7" s="135">
        <f aca="true" t="shared" si="7" ref="O7:O31">IF(AND(I7="NJ",K7="NJ",M7="NJ"),0,LARGE(I7:N7,1))</f>
        <v>6.88</v>
      </c>
      <c r="P7" s="136"/>
      <c r="Q7" s="40">
        <f t="shared" si="4"/>
        <v>2</v>
      </c>
      <c r="R7" s="38">
        <v>0</v>
      </c>
      <c r="S7" s="39">
        <v>0</v>
      </c>
      <c r="T7" s="38">
        <v>0</v>
      </c>
      <c r="U7" s="39">
        <v>0</v>
      </c>
      <c r="V7" s="38">
        <v>0</v>
      </c>
      <c r="W7" s="39">
        <v>0</v>
      </c>
      <c r="X7" s="135">
        <f aca="true" t="shared" si="8" ref="X7:X31">IF(AND(R7="NJ",T7="NJ",V7="NJ"),O7,IF(O7&gt;LARGE(R7:W7,1),O7,LARGE(R7:W7,1)))</f>
        <v>6.88</v>
      </c>
      <c r="Y7" s="136"/>
      <c r="Z7" s="40">
        <f t="shared" si="5"/>
        <v>2</v>
      </c>
      <c r="AA7" s="149"/>
      <c r="AB7" s="130"/>
      <c r="AC7" s="130"/>
      <c r="AD7" s="19"/>
      <c r="AE7" s="27">
        <f t="shared" si="6"/>
      </c>
      <c r="AF7" s="41"/>
      <c r="AG7" s="41"/>
      <c r="AH7" s="41"/>
      <c r="AI7" s="41"/>
      <c r="AJ7" s="41"/>
      <c r="AK7" s="41"/>
      <c r="AM7" s="22" t="e">
        <f>IF(OR('Male Athletes'!#REF!=0,'Male Athletes'!#REF!="",'Male Athletes'!#REF!=" "),"",'Male Athletes'!#REF!)</f>
        <v>#REF!</v>
      </c>
    </row>
    <row r="8" spans="1:39" ht="15.75" customHeight="1">
      <c r="A8" s="28"/>
      <c r="B8" s="28"/>
      <c r="C8" s="25">
        <f t="shared" si="0"/>
        <v>0</v>
      </c>
      <c r="D8" s="25">
        <f t="shared" si="1"/>
        <v>0</v>
      </c>
      <c r="E8" s="34">
        <v>3</v>
      </c>
      <c r="F8" s="36">
        <v>56</v>
      </c>
      <c r="G8" s="37" t="str">
        <f t="shared" si="2"/>
        <v>Ashley Bryant</v>
      </c>
      <c r="H8" s="37" t="str">
        <f t="shared" si="3"/>
        <v>Windsor Slough Eton &amp; Hounslow</v>
      </c>
      <c r="I8" s="38">
        <v>6.61</v>
      </c>
      <c r="J8" s="106" t="s">
        <v>395</v>
      </c>
      <c r="K8" s="38" t="s">
        <v>392</v>
      </c>
      <c r="L8" s="106" t="s">
        <v>400</v>
      </c>
      <c r="M8" s="38">
        <v>5.08</v>
      </c>
      <c r="N8" s="106" t="s">
        <v>406</v>
      </c>
      <c r="O8" s="135">
        <f t="shared" si="7"/>
        <v>6.61</v>
      </c>
      <c r="P8" s="136"/>
      <c r="Q8" s="40">
        <f t="shared" si="4"/>
        <v>6</v>
      </c>
      <c r="R8" s="38">
        <v>0</v>
      </c>
      <c r="S8" s="39">
        <v>0</v>
      </c>
      <c r="T8" s="38">
        <v>0</v>
      </c>
      <c r="U8" s="39">
        <v>0</v>
      </c>
      <c r="V8" s="38">
        <v>0</v>
      </c>
      <c r="W8" s="39">
        <v>0</v>
      </c>
      <c r="X8" s="135">
        <f t="shared" si="8"/>
        <v>6.61</v>
      </c>
      <c r="Y8" s="136"/>
      <c r="Z8" s="40">
        <f t="shared" si="5"/>
        <v>6</v>
      </c>
      <c r="AA8" s="149"/>
      <c r="AB8" s="130"/>
      <c r="AC8" s="130"/>
      <c r="AE8" s="27">
        <f t="shared" si="6"/>
      </c>
      <c r="AF8" s="41"/>
      <c r="AG8" s="41"/>
      <c r="AH8" s="41"/>
      <c r="AI8" s="41"/>
      <c r="AJ8" s="41"/>
      <c r="AK8" s="41"/>
      <c r="AM8" s="22" t="e">
        <f>IF(OR('Male Athletes'!#REF!=0,'Male Athletes'!#REF!="",'Male Athletes'!#REF!=" "),"",'Male Athletes'!#REF!)</f>
        <v>#REF!</v>
      </c>
    </row>
    <row r="9" spans="1:39" ht="15.75" customHeight="1">
      <c r="A9" s="28"/>
      <c r="B9" s="28"/>
      <c r="C9" s="25">
        <f t="shared" si="0"/>
        <v>0</v>
      </c>
      <c r="D9" s="25">
        <f t="shared" si="1"/>
        <v>0</v>
      </c>
      <c r="E9" s="34">
        <v>4</v>
      </c>
      <c r="F9" s="36">
        <v>70</v>
      </c>
      <c r="G9" s="37" t="str">
        <f t="shared" si="2"/>
        <v>Andrew Robinson</v>
      </c>
      <c r="H9" s="37" t="str">
        <f t="shared" si="3"/>
        <v>Preston Harriers</v>
      </c>
      <c r="I9" s="38" t="s">
        <v>392</v>
      </c>
      <c r="J9" s="106" t="s">
        <v>395</v>
      </c>
      <c r="K9" s="38" t="s">
        <v>392</v>
      </c>
      <c r="L9" s="106" t="s">
        <v>401</v>
      </c>
      <c r="M9" s="38" t="s">
        <v>392</v>
      </c>
      <c r="N9" s="106" t="s">
        <v>407</v>
      </c>
      <c r="O9" s="135">
        <f t="shared" si="7"/>
        <v>0</v>
      </c>
      <c r="P9" s="136"/>
      <c r="Q9" s="40">
        <f t="shared" si="4"/>
        <v>0</v>
      </c>
      <c r="R9" s="38">
        <v>0</v>
      </c>
      <c r="S9" s="39">
        <v>0</v>
      </c>
      <c r="T9" s="38">
        <v>0</v>
      </c>
      <c r="U9" s="39">
        <v>0</v>
      </c>
      <c r="V9" s="38">
        <v>0</v>
      </c>
      <c r="W9" s="39">
        <v>0</v>
      </c>
      <c r="X9" s="135">
        <f t="shared" si="8"/>
        <v>0</v>
      </c>
      <c r="Y9" s="136"/>
      <c r="Z9" s="40">
        <f t="shared" si="5"/>
        <v>0</v>
      </c>
      <c r="AA9" s="149"/>
      <c r="AB9" s="130"/>
      <c r="AC9" s="130"/>
      <c r="AE9" s="27">
        <f t="shared" si="6"/>
      </c>
      <c r="AF9" s="41"/>
      <c r="AG9" s="41"/>
      <c r="AH9" s="41"/>
      <c r="AI9" s="41"/>
      <c r="AJ9" s="41"/>
      <c r="AK9" s="41"/>
      <c r="AM9" s="22" t="e">
        <f>IF(OR('Male Athletes'!#REF!=0,'Male Athletes'!#REF!="",'Male Athletes'!#REF!=" "),"",'Male Athletes'!#REF!)</f>
        <v>#REF!</v>
      </c>
    </row>
    <row r="10" spans="1:39" ht="15.75" customHeight="1">
      <c r="A10" s="28"/>
      <c r="B10" s="28"/>
      <c r="C10" s="25">
        <f t="shared" si="0"/>
        <v>0</v>
      </c>
      <c r="D10" s="25">
        <f t="shared" si="1"/>
        <v>0</v>
      </c>
      <c r="E10" s="34">
        <v>5</v>
      </c>
      <c r="F10" s="36">
        <v>63</v>
      </c>
      <c r="G10" s="37" t="str">
        <f t="shared" si="2"/>
        <v>Michael Holden</v>
      </c>
      <c r="H10" s="37" t="str">
        <f t="shared" si="3"/>
        <v>Colchester Harriers</v>
      </c>
      <c r="I10" s="38" t="s">
        <v>392</v>
      </c>
      <c r="J10" s="106" t="s">
        <v>394</v>
      </c>
      <c r="K10" s="38">
        <v>6.43</v>
      </c>
      <c r="L10" s="106" t="s">
        <v>402</v>
      </c>
      <c r="M10" s="38">
        <v>4.54</v>
      </c>
      <c r="N10" s="106" t="s">
        <v>408</v>
      </c>
      <c r="O10" s="135">
        <f t="shared" si="7"/>
        <v>6.43</v>
      </c>
      <c r="P10" s="136"/>
      <c r="Q10" s="40">
        <f t="shared" si="4"/>
        <v>7</v>
      </c>
      <c r="R10" s="38">
        <v>0</v>
      </c>
      <c r="S10" s="39">
        <v>0</v>
      </c>
      <c r="T10" s="38">
        <v>0</v>
      </c>
      <c r="U10" s="39">
        <v>0</v>
      </c>
      <c r="V10" s="38">
        <v>0</v>
      </c>
      <c r="W10" s="39">
        <v>0</v>
      </c>
      <c r="X10" s="135">
        <f t="shared" si="8"/>
        <v>6.43</v>
      </c>
      <c r="Y10" s="136"/>
      <c r="Z10" s="40">
        <f t="shared" si="5"/>
        <v>7</v>
      </c>
      <c r="AA10" s="149"/>
      <c r="AB10" s="130"/>
      <c r="AC10" s="130"/>
      <c r="AE10" s="27">
        <f t="shared" si="6"/>
      </c>
      <c r="AF10" s="41"/>
      <c r="AG10" s="41"/>
      <c r="AH10" s="41"/>
      <c r="AI10" s="41"/>
      <c r="AJ10" s="41"/>
      <c r="AK10" s="41"/>
      <c r="AM10" s="22" t="e">
        <f>IF(OR('Male Athletes'!#REF!=0,'Male Athletes'!#REF!="",'Male Athletes'!#REF!=" "),"",'Male Athletes'!#REF!)</f>
        <v>#REF!</v>
      </c>
    </row>
    <row r="11" spans="1:39" ht="15.75" customHeight="1">
      <c r="A11" s="28"/>
      <c r="B11" s="28"/>
      <c r="C11" s="25">
        <f t="shared" si="0"/>
        <v>0</v>
      </c>
      <c r="D11" s="25">
        <f t="shared" si="1"/>
        <v>0</v>
      </c>
      <c r="E11" s="34">
        <v>6</v>
      </c>
      <c r="F11" s="36">
        <v>60</v>
      </c>
      <c r="G11" s="37" t="str">
        <f t="shared" si="2"/>
        <v>Ben Gregory</v>
      </c>
      <c r="H11" s="37" t="str">
        <f t="shared" si="3"/>
        <v>Vale Of Aylesbury AC</v>
      </c>
      <c r="I11" s="38" t="s">
        <v>392</v>
      </c>
      <c r="J11" s="106" t="s">
        <v>395</v>
      </c>
      <c r="K11" s="38">
        <v>6.66</v>
      </c>
      <c r="L11" s="106" t="s">
        <v>398</v>
      </c>
      <c r="M11" s="38">
        <v>6.67</v>
      </c>
      <c r="N11" s="106" t="s">
        <v>401</v>
      </c>
      <c r="O11" s="135">
        <f t="shared" si="7"/>
        <v>6.67</v>
      </c>
      <c r="P11" s="136"/>
      <c r="Q11" s="40">
        <f t="shared" si="4"/>
        <v>5</v>
      </c>
      <c r="R11" s="38">
        <v>0</v>
      </c>
      <c r="S11" s="39">
        <v>0</v>
      </c>
      <c r="T11" s="38">
        <v>0</v>
      </c>
      <c r="U11" s="39">
        <v>0</v>
      </c>
      <c r="V11" s="38">
        <v>0</v>
      </c>
      <c r="W11" s="39">
        <v>0</v>
      </c>
      <c r="X11" s="135">
        <f t="shared" si="8"/>
        <v>6.67</v>
      </c>
      <c r="Y11" s="136"/>
      <c r="Z11" s="40">
        <f t="shared" si="5"/>
        <v>5</v>
      </c>
      <c r="AA11" s="149"/>
      <c r="AB11" s="130"/>
      <c r="AC11" s="130"/>
      <c r="AE11" s="27">
        <f t="shared" si="6"/>
      </c>
      <c r="AF11" s="41"/>
      <c r="AG11" s="41"/>
      <c r="AH11" s="41"/>
      <c r="AI11" s="41"/>
      <c r="AJ11" s="41"/>
      <c r="AK11" s="41"/>
      <c r="AM11" s="22">
        <f>IF(OR('Male Athletes'!$B8=0,'Male Athletes'!$B8="",'Male Athletes'!$B8=" "),"",'Male Athletes'!$B8)</f>
        <v>68</v>
      </c>
    </row>
    <row r="12" spans="1:39" ht="15.75" customHeight="1">
      <c r="A12" s="28"/>
      <c r="B12" s="28"/>
      <c r="C12" s="25">
        <f t="shared" si="0"/>
        <v>0</v>
      </c>
      <c r="D12" s="25">
        <f t="shared" si="1"/>
        <v>0</v>
      </c>
      <c r="E12" s="34">
        <v>7</v>
      </c>
      <c r="F12" s="36">
        <v>71</v>
      </c>
      <c r="G12" s="37" t="str">
        <f t="shared" si="2"/>
        <v>Sebastian Rodger</v>
      </c>
      <c r="H12" s="37" t="str">
        <f t="shared" si="3"/>
        <v>Eastbourne</v>
      </c>
      <c r="I12" s="38">
        <v>6.81</v>
      </c>
      <c r="J12" s="106" t="s">
        <v>395</v>
      </c>
      <c r="K12" s="38" t="s">
        <v>392</v>
      </c>
      <c r="L12" s="106" t="s">
        <v>401</v>
      </c>
      <c r="M12" s="38" t="s">
        <v>392</v>
      </c>
      <c r="N12" s="106" t="s">
        <v>409</v>
      </c>
      <c r="O12" s="135">
        <f t="shared" si="7"/>
        <v>6.81</v>
      </c>
      <c r="P12" s="136"/>
      <c r="Q12" s="40">
        <f t="shared" si="4"/>
        <v>3</v>
      </c>
      <c r="R12" s="38">
        <v>0</v>
      </c>
      <c r="S12" s="39">
        <v>0</v>
      </c>
      <c r="T12" s="38">
        <v>0</v>
      </c>
      <c r="U12" s="39">
        <v>0</v>
      </c>
      <c r="V12" s="38">
        <v>0</v>
      </c>
      <c r="W12" s="39">
        <v>0</v>
      </c>
      <c r="X12" s="135">
        <f t="shared" si="8"/>
        <v>6.81</v>
      </c>
      <c r="Y12" s="136"/>
      <c r="Z12" s="40">
        <f t="shared" si="5"/>
        <v>3</v>
      </c>
      <c r="AA12" s="149"/>
      <c r="AB12" s="130"/>
      <c r="AC12" s="130"/>
      <c r="AE12" s="27">
        <f t="shared" si="6"/>
      </c>
      <c r="AF12" s="41"/>
      <c r="AG12" s="41"/>
      <c r="AH12" s="41"/>
      <c r="AI12" s="41"/>
      <c r="AJ12" s="41"/>
      <c r="AK12" s="41"/>
      <c r="AM12" s="22">
        <f>IF(OR('Male Athletes'!$B9=0,'Male Athletes'!$B9="",'Male Athletes'!$B9=" "),"",'Male Athletes'!$B9)</f>
        <v>69</v>
      </c>
    </row>
    <row r="13" spans="1:39" ht="15.75" customHeight="1">
      <c r="A13" s="28"/>
      <c r="B13" s="28"/>
      <c r="C13" s="25">
        <f t="shared" si="0"/>
        <v>0</v>
      </c>
      <c r="D13" s="25">
        <f t="shared" si="1"/>
        <v>0</v>
      </c>
      <c r="E13" s="34">
        <v>8</v>
      </c>
      <c r="F13" s="36">
        <v>65</v>
      </c>
      <c r="G13" s="37" t="str">
        <f t="shared" si="2"/>
        <v>Will Lambourne</v>
      </c>
      <c r="H13" s="37" t="str">
        <f t="shared" si="3"/>
        <v>Milton Keynes</v>
      </c>
      <c r="I13" s="38">
        <v>6.72</v>
      </c>
      <c r="J13" s="106" t="s">
        <v>396</v>
      </c>
      <c r="K13" s="38">
        <v>6.7</v>
      </c>
      <c r="L13" s="106" t="s">
        <v>393</v>
      </c>
      <c r="M13" s="38">
        <v>6.43</v>
      </c>
      <c r="N13" s="106" t="s">
        <v>407</v>
      </c>
      <c r="O13" s="135">
        <f t="shared" si="7"/>
        <v>6.72</v>
      </c>
      <c r="P13" s="136"/>
      <c r="Q13" s="40">
        <f t="shared" si="4"/>
        <v>4</v>
      </c>
      <c r="R13" s="38">
        <v>0</v>
      </c>
      <c r="S13" s="39">
        <v>0</v>
      </c>
      <c r="T13" s="38">
        <v>0</v>
      </c>
      <c r="U13" s="39">
        <v>0</v>
      </c>
      <c r="V13" s="38">
        <v>0</v>
      </c>
      <c r="W13" s="39">
        <v>0</v>
      </c>
      <c r="X13" s="135">
        <f t="shared" si="8"/>
        <v>6.72</v>
      </c>
      <c r="Y13" s="136"/>
      <c r="Z13" s="40">
        <f t="shared" si="5"/>
        <v>4</v>
      </c>
      <c r="AA13" s="149"/>
      <c r="AB13" s="130"/>
      <c r="AC13" s="130"/>
      <c r="AE13" s="27">
        <f t="shared" si="6"/>
      </c>
      <c r="AF13" s="41"/>
      <c r="AG13" s="41"/>
      <c r="AH13" s="41"/>
      <c r="AI13" s="41"/>
      <c r="AJ13" s="41"/>
      <c r="AK13" s="41"/>
      <c r="AM13" s="22">
        <f>IF(OR('Male Athletes'!$B10=0,'Male Athletes'!$B10="",'Male Athletes'!$B10=" "),"",'Male Athletes'!$B10)</f>
        <v>66</v>
      </c>
    </row>
    <row r="14" spans="1:39" ht="15.75" customHeight="1">
      <c r="A14" s="28"/>
      <c r="B14" s="28"/>
      <c r="C14" s="25">
        <f t="shared" si="0"/>
        <v>0</v>
      </c>
      <c r="D14" s="25">
        <f t="shared" si="1"/>
        <v>0</v>
      </c>
      <c r="E14" s="34">
        <v>9</v>
      </c>
      <c r="F14" s="36">
        <v>55</v>
      </c>
      <c r="G14" s="37" t="str">
        <f t="shared" si="2"/>
        <v>Jack Andrew</v>
      </c>
      <c r="H14" s="37" t="str">
        <f t="shared" si="3"/>
        <v>Macclesfield Harriers</v>
      </c>
      <c r="I14" s="38">
        <v>6.33</v>
      </c>
      <c r="J14" s="106" t="s">
        <v>397</v>
      </c>
      <c r="K14" s="38" t="s">
        <v>392</v>
      </c>
      <c r="L14" s="106" t="s">
        <v>403</v>
      </c>
      <c r="M14" s="38" t="s">
        <v>392</v>
      </c>
      <c r="N14" s="106" t="s">
        <v>397</v>
      </c>
      <c r="O14" s="135">
        <f t="shared" si="7"/>
        <v>6.33</v>
      </c>
      <c r="P14" s="136"/>
      <c r="Q14" s="40">
        <f t="shared" si="4"/>
        <v>10</v>
      </c>
      <c r="R14" s="38">
        <v>0</v>
      </c>
      <c r="S14" s="39">
        <v>0</v>
      </c>
      <c r="T14" s="38">
        <v>0</v>
      </c>
      <c r="U14" s="39">
        <v>0</v>
      </c>
      <c r="V14" s="38">
        <v>0</v>
      </c>
      <c r="W14" s="39">
        <v>0</v>
      </c>
      <c r="X14" s="135">
        <f t="shared" si="8"/>
        <v>6.33</v>
      </c>
      <c r="Y14" s="136"/>
      <c r="Z14" s="40">
        <f t="shared" si="5"/>
        <v>10</v>
      </c>
      <c r="AA14" s="149"/>
      <c r="AB14" s="130"/>
      <c r="AC14" s="130"/>
      <c r="AE14" s="27">
        <f t="shared" si="6"/>
      </c>
      <c r="AF14" s="41"/>
      <c r="AG14" s="41"/>
      <c r="AH14" s="41"/>
      <c r="AI14" s="41"/>
      <c r="AJ14" s="41"/>
      <c r="AK14" s="41"/>
      <c r="AM14" s="22">
        <f>IF(OR('Male Athletes'!$B11=0,'Male Athletes'!$B11="",'Male Athletes'!$B11=" "),"",'Male Athletes'!$B11)</f>
        <v>70</v>
      </c>
    </row>
    <row r="15" spans="1:39" ht="15.75" customHeight="1">
      <c r="A15" s="28"/>
      <c r="B15" s="28"/>
      <c r="C15" s="25">
        <f t="shared" si="0"/>
        <v>0</v>
      </c>
      <c r="D15" s="25">
        <f t="shared" si="1"/>
        <v>0</v>
      </c>
      <c r="E15" s="34">
        <v>10</v>
      </c>
      <c r="F15" s="36">
        <v>68</v>
      </c>
      <c r="G15" s="37" t="str">
        <f t="shared" si="2"/>
        <v>Jack Mcshane</v>
      </c>
      <c r="H15" s="37" t="str">
        <f t="shared" si="3"/>
        <v>Corby A.C</v>
      </c>
      <c r="I15" s="38">
        <v>6.14</v>
      </c>
      <c r="J15" s="106" t="s">
        <v>398</v>
      </c>
      <c r="K15" s="38">
        <v>6.16</v>
      </c>
      <c r="L15" s="106" t="s">
        <v>404</v>
      </c>
      <c r="M15" s="38">
        <v>5.89</v>
      </c>
      <c r="N15" s="106" t="s">
        <v>410</v>
      </c>
      <c r="O15" s="135">
        <f t="shared" si="7"/>
        <v>6.16</v>
      </c>
      <c r="P15" s="136"/>
      <c r="Q15" s="40">
        <f t="shared" si="4"/>
        <v>12</v>
      </c>
      <c r="R15" s="38">
        <v>0</v>
      </c>
      <c r="S15" s="39">
        <v>0</v>
      </c>
      <c r="T15" s="38">
        <v>0</v>
      </c>
      <c r="U15" s="39">
        <v>0</v>
      </c>
      <c r="V15" s="38">
        <v>0</v>
      </c>
      <c r="W15" s="39">
        <v>0</v>
      </c>
      <c r="X15" s="135">
        <f t="shared" si="8"/>
        <v>6.16</v>
      </c>
      <c r="Y15" s="136"/>
      <c r="Z15" s="40">
        <f t="shared" si="5"/>
        <v>12</v>
      </c>
      <c r="AA15" s="149"/>
      <c r="AB15" s="130"/>
      <c r="AC15" s="130"/>
      <c r="AE15" s="27">
        <f t="shared" si="6"/>
      </c>
      <c r="AF15" s="41"/>
      <c r="AG15" s="41"/>
      <c r="AH15" s="41"/>
      <c r="AI15" s="41"/>
      <c r="AJ15" s="41"/>
      <c r="AK15" s="41"/>
      <c r="AM15" s="22">
        <f>IF(OR('Male Athletes'!$B12=0,'Male Athletes'!$B12="",'Male Athletes'!$B12=" "),"",'Male Athletes'!$B12)</f>
        <v>71</v>
      </c>
    </row>
    <row r="16" spans="1:39" ht="15.75" customHeight="1">
      <c r="A16" s="28"/>
      <c r="B16" s="28"/>
      <c r="C16" s="25">
        <f t="shared" si="0"/>
        <v>0</v>
      </c>
      <c r="D16" s="25">
        <f t="shared" si="1"/>
        <v>0</v>
      </c>
      <c r="E16" s="34">
        <v>11</v>
      </c>
      <c r="F16" s="36"/>
      <c r="G16" s="37">
        <f t="shared" si="2"/>
      </c>
      <c r="H16" s="37">
        <f t="shared" si="3"/>
      </c>
      <c r="I16" s="38">
        <v>0</v>
      </c>
      <c r="J16" s="106"/>
      <c r="K16" s="38">
        <v>0</v>
      </c>
      <c r="L16" s="106"/>
      <c r="M16" s="38">
        <v>0</v>
      </c>
      <c r="N16" s="106"/>
      <c r="O16" s="135">
        <f t="shared" si="7"/>
        <v>0</v>
      </c>
      <c r="P16" s="136"/>
      <c r="Q16" s="40">
        <f t="shared" si="4"/>
        <v>0</v>
      </c>
      <c r="R16" s="38">
        <v>0</v>
      </c>
      <c r="S16" s="39">
        <v>0</v>
      </c>
      <c r="T16" s="38">
        <v>0</v>
      </c>
      <c r="U16" s="39">
        <v>0</v>
      </c>
      <c r="V16" s="38">
        <v>0</v>
      </c>
      <c r="W16" s="39">
        <v>0</v>
      </c>
      <c r="X16" s="135">
        <f t="shared" si="8"/>
        <v>0</v>
      </c>
      <c r="Y16" s="136"/>
      <c r="Z16" s="40">
        <f t="shared" si="5"/>
        <v>0</v>
      </c>
      <c r="AA16" s="149"/>
      <c r="AB16" s="130"/>
      <c r="AC16" s="130"/>
      <c r="AE16" s="27">
        <f t="shared" si="6"/>
      </c>
      <c r="AF16" s="41"/>
      <c r="AG16" s="41"/>
      <c r="AH16" s="41"/>
      <c r="AI16" s="41"/>
      <c r="AJ16" s="41"/>
      <c r="AK16" s="41"/>
      <c r="AM16" s="22">
        <f>IF(OR('Male Athletes'!$B13=0,'Male Athletes'!$B13="",'Male Athletes'!$B13=" "),"",'Male Athletes'!$B13)</f>
        <v>65</v>
      </c>
    </row>
    <row r="17" spans="1:39" ht="15.75" customHeight="1">
      <c r="A17" s="28"/>
      <c r="B17" s="28"/>
      <c r="C17" s="25">
        <f t="shared" si="0"/>
        <v>0</v>
      </c>
      <c r="D17" s="25">
        <f t="shared" si="1"/>
        <v>0</v>
      </c>
      <c r="E17" s="34">
        <v>12</v>
      </c>
      <c r="F17" s="36"/>
      <c r="G17" s="37">
        <f t="shared" si="2"/>
      </c>
      <c r="H17" s="37">
        <f t="shared" si="3"/>
      </c>
      <c r="I17" s="38">
        <v>0</v>
      </c>
      <c r="J17" s="39"/>
      <c r="K17" s="38">
        <v>0</v>
      </c>
      <c r="L17" s="106"/>
      <c r="M17" s="38">
        <v>0</v>
      </c>
      <c r="N17" s="106"/>
      <c r="O17" s="135">
        <f t="shared" si="7"/>
        <v>0</v>
      </c>
      <c r="P17" s="136"/>
      <c r="Q17" s="40">
        <f t="shared" si="4"/>
        <v>0</v>
      </c>
      <c r="R17" s="38">
        <v>0</v>
      </c>
      <c r="S17" s="39">
        <v>0</v>
      </c>
      <c r="T17" s="38">
        <v>0</v>
      </c>
      <c r="U17" s="39">
        <v>0</v>
      </c>
      <c r="V17" s="38">
        <v>0</v>
      </c>
      <c r="W17" s="39">
        <v>0</v>
      </c>
      <c r="X17" s="135">
        <f t="shared" si="8"/>
        <v>0</v>
      </c>
      <c r="Y17" s="136"/>
      <c r="Z17" s="40">
        <f t="shared" si="5"/>
        <v>0</v>
      </c>
      <c r="AA17" s="149"/>
      <c r="AB17" s="130"/>
      <c r="AC17" s="130"/>
      <c r="AE17" s="27">
        <f t="shared" si="6"/>
      </c>
      <c r="AF17" s="41"/>
      <c r="AG17" s="41"/>
      <c r="AH17" s="41"/>
      <c r="AI17" s="41"/>
      <c r="AJ17" s="41"/>
      <c r="AK17" s="41"/>
      <c r="AM17" s="22">
        <f>IF(OR('Male Athletes'!$B14=0,'Male Athletes'!$B14="",'Male Athletes'!$B14=" "),"",'Male Athletes'!$B14)</f>
        <v>73</v>
      </c>
    </row>
    <row r="18" spans="1:39" ht="15.75" customHeight="1">
      <c r="A18" s="28"/>
      <c r="B18" s="28"/>
      <c r="C18" s="25">
        <f t="shared" si="0"/>
        <v>0</v>
      </c>
      <c r="D18" s="25">
        <f t="shared" si="1"/>
        <v>0</v>
      </c>
      <c r="E18" s="34">
        <v>13</v>
      </c>
      <c r="F18" s="36"/>
      <c r="G18" s="37">
        <f t="shared" si="2"/>
      </c>
      <c r="H18" s="37">
        <f t="shared" si="3"/>
      </c>
      <c r="I18" s="38">
        <v>0</v>
      </c>
      <c r="J18" s="39"/>
      <c r="K18" s="38">
        <v>0</v>
      </c>
      <c r="L18" s="106"/>
      <c r="M18" s="38">
        <v>0</v>
      </c>
      <c r="N18" s="39"/>
      <c r="O18" s="135">
        <f t="shared" si="7"/>
        <v>0</v>
      </c>
      <c r="P18" s="136"/>
      <c r="Q18" s="40">
        <f t="shared" si="4"/>
        <v>0</v>
      </c>
      <c r="R18" s="38">
        <v>0</v>
      </c>
      <c r="S18" s="39">
        <v>0</v>
      </c>
      <c r="T18" s="38">
        <v>0</v>
      </c>
      <c r="U18" s="39">
        <v>0</v>
      </c>
      <c r="V18" s="38">
        <v>0</v>
      </c>
      <c r="W18" s="39">
        <v>0</v>
      </c>
      <c r="X18" s="135">
        <f t="shared" si="8"/>
        <v>0</v>
      </c>
      <c r="Y18" s="136"/>
      <c r="Z18" s="40">
        <f t="shared" si="5"/>
        <v>0</v>
      </c>
      <c r="AA18" s="149"/>
      <c r="AB18" s="130"/>
      <c r="AC18" s="130"/>
      <c r="AE18" s="27">
        <f t="shared" si="6"/>
      </c>
      <c r="AF18" s="41"/>
      <c r="AG18" s="41"/>
      <c r="AH18" s="41"/>
      <c r="AI18" s="41"/>
      <c r="AJ18" s="41"/>
      <c r="AK18" s="41"/>
      <c r="AM18" s="22">
        <f>IF(OR('Male Athletes'!$B15=0,'Male Athletes'!$B15="",'Male Athletes'!$B15=" "),"",'Male Athletes'!$B15)</f>
        <v>74</v>
      </c>
    </row>
    <row r="19" spans="1:39" ht="15.75" customHeight="1">
      <c r="A19" s="28"/>
      <c r="B19" s="28"/>
      <c r="C19" s="25">
        <f t="shared" si="0"/>
        <v>0</v>
      </c>
      <c r="D19" s="25">
        <f t="shared" si="1"/>
        <v>0</v>
      </c>
      <c r="E19" s="34">
        <v>14</v>
      </c>
      <c r="F19" s="36"/>
      <c r="G19" s="37">
        <f t="shared" si="2"/>
      </c>
      <c r="H19" s="37">
        <f t="shared" si="3"/>
      </c>
      <c r="I19" s="38">
        <v>0</v>
      </c>
      <c r="J19" s="39">
        <v>0</v>
      </c>
      <c r="K19" s="38">
        <v>0</v>
      </c>
      <c r="L19" s="39">
        <v>0</v>
      </c>
      <c r="M19" s="38">
        <v>0</v>
      </c>
      <c r="N19" s="39">
        <v>0</v>
      </c>
      <c r="O19" s="135">
        <f t="shared" si="7"/>
        <v>0</v>
      </c>
      <c r="P19" s="136"/>
      <c r="Q19" s="40">
        <f t="shared" si="4"/>
        <v>0</v>
      </c>
      <c r="R19" s="38">
        <v>0</v>
      </c>
      <c r="S19" s="39">
        <v>0</v>
      </c>
      <c r="T19" s="38">
        <v>0</v>
      </c>
      <c r="U19" s="39">
        <v>0</v>
      </c>
      <c r="V19" s="38">
        <v>0</v>
      </c>
      <c r="W19" s="39">
        <v>0</v>
      </c>
      <c r="X19" s="135">
        <f t="shared" si="8"/>
        <v>0</v>
      </c>
      <c r="Y19" s="136"/>
      <c r="Z19" s="40">
        <f t="shared" si="5"/>
        <v>0</v>
      </c>
      <c r="AA19" s="149"/>
      <c r="AB19" s="130"/>
      <c r="AC19" s="130"/>
      <c r="AE19" s="27">
        <f t="shared" si="6"/>
      </c>
      <c r="AF19" s="41"/>
      <c r="AG19" s="41"/>
      <c r="AH19" s="41"/>
      <c r="AI19" s="41"/>
      <c r="AJ19" s="41"/>
      <c r="AK19" s="41"/>
      <c r="AM19" s="22">
        <f>IF(OR('Male Athletes'!$B16=0,'Male Athletes'!$B16="",'Male Athletes'!$B16=" "),"",'Male Athletes'!$B16)</f>
        <v>55</v>
      </c>
    </row>
    <row r="20" spans="1:39" ht="15.75" customHeight="1">
      <c r="A20" s="28"/>
      <c r="B20" s="28"/>
      <c r="C20" s="25">
        <f t="shared" si="0"/>
        <v>0</v>
      </c>
      <c r="D20" s="25">
        <f t="shared" si="1"/>
        <v>0</v>
      </c>
      <c r="E20" s="34">
        <v>15</v>
      </c>
      <c r="F20" s="36"/>
      <c r="G20" s="37">
        <f t="shared" si="2"/>
      </c>
      <c r="H20" s="37">
        <f t="shared" si="3"/>
      </c>
      <c r="I20" s="38">
        <v>0</v>
      </c>
      <c r="J20" s="39">
        <v>0</v>
      </c>
      <c r="K20" s="38">
        <v>0</v>
      </c>
      <c r="L20" s="39">
        <v>0</v>
      </c>
      <c r="M20" s="38"/>
      <c r="N20" s="39">
        <v>0</v>
      </c>
      <c r="O20" s="135">
        <f t="shared" si="7"/>
        <v>0</v>
      </c>
      <c r="P20" s="136"/>
      <c r="Q20" s="40">
        <f t="shared" si="4"/>
        <v>0</v>
      </c>
      <c r="R20" s="38">
        <v>0</v>
      </c>
      <c r="S20" s="39">
        <v>0</v>
      </c>
      <c r="T20" s="38">
        <v>0</v>
      </c>
      <c r="U20" s="39">
        <v>0</v>
      </c>
      <c r="V20" s="38">
        <v>0</v>
      </c>
      <c r="W20" s="39">
        <v>0</v>
      </c>
      <c r="X20" s="135">
        <f t="shared" si="8"/>
        <v>0</v>
      </c>
      <c r="Y20" s="136"/>
      <c r="Z20" s="40">
        <f t="shared" si="5"/>
        <v>0</v>
      </c>
      <c r="AA20" s="149"/>
      <c r="AB20" s="130"/>
      <c r="AC20" s="130"/>
      <c r="AE20" s="27">
        <f t="shared" si="6"/>
      </c>
      <c r="AF20" s="41"/>
      <c r="AG20" s="41"/>
      <c r="AH20" s="41"/>
      <c r="AI20" s="41"/>
      <c r="AJ20" s="41"/>
      <c r="AK20" s="41"/>
      <c r="AM20" s="22">
        <f>IF(OR('Male Athletes'!$B17=0,'Male Athletes'!$B17="",'Male Athletes'!$B17=" "),"",'Male Athletes'!$B17)</f>
        <v>58</v>
      </c>
    </row>
    <row r="21" spans="1:39" ht="15.75" customHeight="1">
      <c r="A21" s="28"/>
      <c r="B21" s="28"/>
      <c r="C21" s="25">
        <f t="shared" si="0"/>
        <v>0</v>
      </c>
      <c r="D21" s="25">
        <f t="shared" si="1"/>
        <v>0</v>
      </c>
      <c r="E21" s="34">
        <v>16</v>
      </c>
      <c r="F21" s="36"/>
      <c r="G21" s="37">
        <f t="shared" si="2"/>
      </c>
      <c r="H21" s="37">
        <f t="shared" si="3"/>
      </c>
      <c r="I21" s="38">
        <v>0</v>
      </c>
      <c r="J21" s="39">
        <v>0</v>
      </c>
      <c r="K21" s="38">
        <v>0</v>
      </c>
      <c r="L21" s="39">
        <v>0</v>
      </c>
      <c r="M21" s="38">
        <v>0</v>
      </c>
      <c r="N21" s="39">
        <v>0</v>
      </c>
      <c r="O21" s="135">
        <f t="shared" si="7"/>
        <v>0</v>
      </c>
      <c r="P21" s="136"/>
      <c r="Q21" s="40">
        <f t="shared" si="4"/>
        <v>0</v>
      </c>
      <c r="R21" s="38">
        <v>0</v>
      </c>
      <c r="S21" s="39">
        <v>0</v>
      </c>
      <c r="T21" s="38">
        <v>0</v>
      </c>
      <c r="U21" s="39">
        <v>0</v>
      </c>
      <c r="V21" s="38">
        <v>0</v>
      </c>
      <c r="W21" s="39">
        <v>0</v>
      </c>
      <c r="X21" s="135">
        <f t="shared" si="8"/>
        <v>0</v>
      </c>
      <c r="Y21" s="136"/>
      <c r="Z21" s="40">
        <f t="shared" si="5"/>
        <v>0</v>
      </c>
      <c r="AA21" s="149"/>
      <c r="AB21" s="130"/>
      <c r="AC21" s="130"/>
      <c r="AE21" s="27">
        <f t="shared" si="6"/>
      </c>
      <c r="AF21" s="41"/>
      <c r="AG21" s="41"/>
      <c r="AH21" s="41"/>
      <c r="AI21" s="41"/>
      <c r="AJ21" s="41"/>
      <c r="AK21" s="41"/>
      <c r="AM21" s="22">
        <f>IF(OR('Male Athletes'!$B18=0,'Male Athletes'!$B18="",'Male Athletes'!$B18=" "),"",'Male Athletes'!$B18)</f>
        <v>72</v>
      </c>
    </row>
    <row r="22" spans="1:39" ht="15.75" customHeight="1">
      <c r="A22" s="28"/>
      <c r="B22" s="28"/>
      <c r="C22" s="25">
        <f aca="true" t="shared" si="9" ref="C22:C27">AB22</f>
        <v>0</v>
      </c>
      <c r="D22" s="25">
        <f aca="true" t="shared" si="10" ref="D22:D27">AC22</f>
        <v>0</v>
      </c>
      <c r="E22" s="34">
        <v>17</v>
      </c>
      <c r="F22" s="36"/>
      <c r="G22" s="37">
        <f t="shared" si="2"/>
      </c>
      <c r="H22" s="37">
        <f t="shared" si="3"/>
      </c>
      <c r="I22" s="38">
        <v>0</v>
      </c>
      <c r="J22" s="39">
        <v>0</v>
      </c>
      <c r="K22" s="38">
        <v>0</v>
      </c>
      <c r="L22" s="39">
        <v>0</v>
      </c>
      <c r="M22" s="38">
        <v>0</v>
      </c>
      <c r="N22" s="39">
        <v>0</v>
      </c>
      <c r="O22" s="135">
        <f t="shared" si="7"/>
        <v>0</v>
      </c>
      <c r="P22" s="136"/>
      <c r="Q22" s="40">
        <f t="shared" si="4"/>
        <v>0</v>
      </c>
      <c r="R22" s="38">
        <v>0</v>
      </c>
      <c r="S22" s="39">
        <v>0</v>
      </c>
      <c r="T22" s="38">
        <v>0</v>
      </c>
      <c r="U22" s="39">
        <v>0</v>
      </c>
      <c r="V22" s="38">
        <v>0</v>
      </c>
      <c r="W22" s="39">
        <v>0</v>
      </c>
      <c r="X22" s="135">
        <f t="shared" si="8"/>
        <v>0</v>
      </c>
      <c r="Y22" s="136"/>
      <c r="Z22" s="40">
        <f t="shared" si="5"/>
        <v>0</v>
      </c>
      <c r="AA22" s="149"/>
      <c r="AB22" s="130"/>
      <c r="AC22" s="130"/>
      <c r="AE22" s="27">
        <f aca="true" t="shared" si="11" ref="AE22:AE27">IF(OR(Z22="",Z22=0,AA22="",AA22=0,AA22="B"),"",Z22)</f>
      </c>
      <c r="AF22" s="41"/>
      <c r="AG22" s="41"/>
      <c r="AH22" s="41"/>
      <c r="AI22" s="41"/>
      <c r="AJ22" s="41"/>
      <c r="AK22" s="41"/>
      <c r="AM22" s="22">
        <f>IF(OR('Male Athletes'!$B19=0,'Male Athletes'!$B19="",'Male Athletes'!$B19=" "),"",'Male Athletes'!$B19)</f>
        <v>61</v>
      </c>
    </row>
    <row r="23" spans="1:39" ht="15.75" customHeight="1">
      <c r="A23" s="28"/>
      <c r="B23" s="28"/>
      <c r="C23" s="25">
        <f t="shared" si="9"/>
        <v>0</v>
      </c>
      <c r="D23" s="25">
        <f t="shared" si="10"/>
        <v>0</v>
      </c>
      <c r="E23" s="34">
        <v>18</v>
      </c>
      <c r="F23" s="36"/>
      <c r="G23" s="37">
        <f t="shared" si="2"/>
      </c>
      <c r="H23" s="37">
        <f t="shared" si="3"/>
      </c>
      <c r="I23" s="38">
        <v>0</v>
      </c>
      <c r="J23" s="39">
        <v>0</v>
      </c>
      <c r="K23" s="38">
        <v>0</v>
      </c>
      <c r="L23" s="39">
        <v>0</v>
      </c>
      <c r="M23" s="38">
        <v>0</v>
      </c>
      <c r="N23" s="39">
        <v>0</v>
      </c>
      <c r="O23" s="135">
        <f t="shared" si="7"/>
        <v>0</v>
      </c>
      <c r="P23" s="136"/>
      <c r="Q23" s="40">
        <f t="shared" si="4"/>
        <v>0</v>
      </c>
      <c r="R23" s="38">
        <v>0</v>
      </c>
      <c r="S23" s="39">
        <v>0</v>
      </c>
      <c r="T23" s="38">
        <v>0</v>
      </c>
      <c r="U23" s="39">
        <v>0</v>
      </c>
      <c r="V23" s="38">
        <v>0</v>
      </c>
      <c r="W23" s="39">
        <v>0</v>
      </c>
      <c r="X23" s="135">
        <f t="shared" si="8"/>
        <v>0</v>
      </c>
      <c r="Y23" s="136"/>
      <c r="Z23" s="40">
        <f t="shared" si="5"/>
        <v>0</v>
      </c>
      <c r="AA23" s="149"/>
      <c r="AB23" s="130"/>
      <c r="AC23" s="130"/>
      <c r="AE23" s="27">
        <f t="shared" si="11"/>
      </c>
      <c r="AF23" s="41"/>
      <c r="AG23" s="41"/>
      <c r="AH23" s="41"/>
      <c r="AI23" s="41"/>
      <c r="AJ23" s="41"/>
      <c r="AK23" s="41"/>
      <c r="AM23" s="22">
        <f>IF(OR('Male Athletes'!$B20=0,'Male Athletes'!$B20="",'Male Athletes'!$B20=" "),"",'Male Athletes'!$B20)</f>
        <v>67</v>
      </c>
    </row>
    <row r="24" spans="1:39" ht="15.75" customHeight="1">
      <c r="A24" s="28"/>
      <c r="B24" s="28"/>
      <c r="C24" s="25">
        <f t="shared" si="9"/>
        <v>0</v>
      </c>
      <c r="D24" s="25">
        <f t="shared" si="10"/>
        <v>0</v>
      </c>
      <c r="E24" s="34">
        <v>19</v>
      </c>
      <c r="F24" s="36"/>
      <c r="G24" s="37">
        <f t="shared" si="2"/>
      </c>
      <c r="H24" s="37">
        <f t="shared" si="3"/>
      </c>
      <c r="I24" s="38">
        <v>0</v>
      </c>
      <c r="J24" s="39">
        <v>0</v>
      </c>
      <c r="K24" s="38">
        <v>0</v>
      </c>
      <c r="L24" s="39">
        <v>0</v>
      </c>
      <c r="M24" s="38">
        <v>0</v>
      </c>
      <c r="N24" s="39">
        <v>0</v>
      </c>
      <c r="O24" s="135">
        <f t="shared" si="7"/>
        <v>0</v>
      </c>
      <c r="P24" s="136"/>
      <c r="Q24" s="40">
        <f t="shared" si="4"/>
        <v>0</v>
      </c>
      <c r="R24" s="38">
        <v>0</v>
      </c>
      <c r="S24" s="39">
        <v>0</v>
      </c>
      <c r="T24" s="38">
        <v>0</v>
      </c>
      <c r="U24" s="39">
        <v>0</v>
      </c>
      <c r="V24" s="38">
        <v>0</v>
      </c>
      <c r="W24" s="39">
        <v>0</v>
      </c>
      <c r="X24" s="135">
        <f t="shared" si="8"/>
        <v>0</v>
      </c>
      <c r="Y24" s="136"/>
      <c r="Z24" s="40">
        <f t="shared" si="5"/>
        <v>0</v>
      </c>
      <c r="AA24" s="149"/>
      <c r="AB24" s="130"/>
      <c r="AC24" s="130"/>
      <c r="AE24" s="27">
        <f t="shared" si="11"/>
      </c>
      <c r="AF24" s="41"/>
      <c r="AG24" s="41"/>
      <c r="AH24" s="41"/>
      <c r="AI24" s="41"/>
      <c r="AJ24" s="41"/>
      <c r="AK24" s="41"/>
      <c r="AM24" s="22">
        <f>IF(OR('Male Athletes'!$B21=0,'Male Athletes'!$B21="",'Male Athletes'!$B21=" "),"",'Male Athletes'!$B21)</f>
        <v>75</v>
      </c>
    </row>
    <row r="25" spans="1:39" ht="15.75" customHeight="1">
      <c r="A25" s="28"/>
      <c r="B25" s="28"/>
      <c r="C25" s="25">
        <f t="shared" si="9"/>
        <v>0</v>
      </c>
      <c r="D25" s="25">
        <f t="shared" si="10"/>
        <v>0</v>
      </c>
      <c r="E25" s="34">
        <v>20</v>
      </c>
      <c r="F25" s="36"/>
      <c r="G25" s="37">
        <f>IF(OR(F25=0,F25="",F25=" ",ISERROR(VLOOKUP(F25,athletes,2,FALSE))=TRUE),"",CONCATENATE(VLOOKUP(F25,athletes,2,FALSE)," ",VLOOKUP(F25,athletes,3,FALSE)))</f>
      </c>
      <c r="H25" s="37">
        <f t="shared" si="3"/>
      </c>
      <c r="I25" s="38">
        <v>0</v>
      </c>
      <c r="J25" s="39">
        <v>0</v>
      </c>
      <c r="K25" s="38">
        <v>0</v>
      </c>
      <c r="L25" s="39">
        <v>0</v>
      </c>
      <c r="M25" s="38">
        <v>0</v>
      </c>
      <c r="N25" s="39">
        <v>0</v>
      </c>
      <c r="O25" s="135">
        <f t="shared" si="7"/>
        <v>0</v>
      </c>
      <c r="P25" s="136"/>
      <c r="Q25" s="40">
        <f t="shared" si="4"/>
        <v>0</v>
      </c>
      <c r="R25" s="38">
        <v>0</v>
      </c>
      <c r="S25" s="39">
        <v>0</v>
      </c>
      <c r="T25" s="38">
        <v>0</v>
      </c>
      <c r="U25" s="39">
        <v>0</v>
      </c>
      <c r="V25" s="38">
        <v>0</v>
      </c>
      <c r="W25" s="39">
        <v>0</v>
      </c>
      <c r="X25" s="135">
        <f t="shared" si="8"/>
        <v>0</v>
      </c>
      <c r="Y25" s="136"/>
      <c r="Z25" s="40">
        <f t="shared" si="5"/>
        <v>0</v>
      </c>
      <c r="AA25" s="151" t="s">
        <v>320</v>
      </c>
      <c r="AB25" s="150"/>
      <c r="AC25" s="150"/>
      <c r="AE25" s="27">
        <f t="shared" si="11"/>
      </c>
      <c r="AF25" s="41"/>
      <c r="AG25" s="41"/>
      <c r="AH25" s="41"/>
      <c r="AI25" s="41"/>
      <c r="AJ25" s="41"/>
      <c r="AK25" s="41"/>
      <c r="AM25" s="22">
        <f>IF(OR('Male Athletes'!$B22=0,'Male Athletes'!$B22="",'Male Athletes'!$B22=" "),"",'Male Athletes'!$B22)</f>
        <v>64</v>
      </c>
    </row>
    <row r="26" spans="1:39" ht="15.75" customHeight="1">
      <c r="A26" s="28"/>
      <c r="B26" s="28"/>
      <c r="C26" s="25">
        <f t="shared" si="9"/>
        <v>0</v>
      </c>
      <c r="D26" s="25">
        <f t="shared" si="10"/>
        <v>0</v>
      </c>
      <c r="E26" s="34">
        <v>21</v>
      </c>
      <c r="F26" s="36"/>
      <c r="G26" s="37">
        <f t="shared" si="2"/>
      </c>
      <c r="H26" s="37">
        <f t="shared" si="3"/>
      </c>
      <c r="I26" s="38">
        <v>0</v>
      </c>
      <c r="J26" s="39">
        <v>0</v>
      </c>
      <c r="K26" s="38">
        <v>0</v>
      </c>
      <c r="L26" s="39">
        <v>0</v>
      </c>
      <c r="M26" s="38">
        <v>0</v>
      </c>
      <c r="N26" s="39">
        <v>0</v>
      </c>
      <c r="O26" s="135">
        <f t="shared" si="7"/>
        <v>0</v>
      </c>
      <c r="P26" s="136"/>
      <c r="Q26" s="40">
        <f t="shared" si="4"/>
        <v>0</v>
      </c>
      <c r="R26" s="38">
        <v>0</v>
      </c>
      <c r="S26" s="39">
        <v>0</v>
      </c>
      <c r="T26" s="38">
        <v>0</v>
      </c>
      <c r="U26" s="39">
        <v>0</v>
      </c>
      <c r="V26" s="38">
        <v>0</v>
      </c>
      <c r="W26" s="39">
        <v>0</v>
      </c>
      <c r="X26" s="135">
        <f t="shared" si="8"/>
        <v>0</v>
      </c>
      <c r="Y26" s="136"/>
      <c r="Z26" s="40">
        <f t="shared" si="5"/>
        <v>0</v>
      </c>
      <c r="AA26" s="151"/>
      <c r="AB26" s="150"/>
      <c r="AC26" s="150"/>
      <c r="AE26" s="27">
        <f t="shared" si="11"/>
      </c>
      <c r="AF26" s="41"/>
      <c r="AG26" s="41"/>
      <c r="AH26" s="41"/>
      <c r="AI26" s="41"/>
      <c r="AJ26" s="41"/>
      <c r="AK26" s="41"/>
      <c r="AM26" s="22">
        <f>IF(OR('Male Athletes'!$B23=0,'Male Athletes'!$B23="",'Male Athletes'!$B23=" "),"",'Male Athletes'!$B23)</f>
        <v>57</v>
      </c>
    </row>
    <row r="27" spans="1:39" ht="15.75" customHeight="1">
      <c r="A27" s="28"/>
      <c r="B27" s="28"/>
      <c r="C27" s="25">
        <f t="shared" si="9"/>
        <v>0</v>
      </c>
      <c r="D27" s="25">
        <f t="shared" si="10"/>
        <v>0</v>
      </c>
      <c r="E27" s="34">
        <v>22</v>
      </c>
      <c r="F27" s="36"/>
      <c r="G27" s="37">
        <f t="shared" si="2"/>
      </c>
      <c r="H27" s="37">
        <f t="shared" si="3"/>
      </c>
      <c r="I27" s="38">
        <v>0</v>
      </c>
      <c r="J27" s="39">
        <v>0</v>
      </c>
      <c r="K27" s="38">
        <v>0</v>
      </c>
      <c r="L27" s="39">
        <v>0</v>
      </c>
      <c r="M27" s="38">
        <v>0</v>
      </c>
      <c r="N27" s="39">
        <v>0</v>
      </c>
      <c r="O27" s="135">
        <f t="shared" si="7"/>
        <v>0</v>
      </c>
      <c r="P27" s="136"/>
      <c r="Q27" s="40">
        <f t="shared" si="4"/>
        <v>0</v>
      </c>
      <c r="R27" s="38">
        <v>0</v>
      </c>
      <c r="S27" s="39">
        <v>0</v>
      </c>
      <c r="T27" s="38">
        <v>0</v>
      </c>
      <c r="U27" s="39">
        <v>0</v>
      </c>
      <c r="V27" s="38">
        <v>0</v>
      </c>
      <c r="W27" s="39">
        <v>0</v>
      </c>
      <c r="X27" s="135">
        <f t="shared" si="8"/>
        <v>0</v>
      </c>
      <c r="Y27" s="136"/>
      <c r="Z27" s="40">
        <f t="shared" si="5"/>
        <v>0</v>
      </c>
      <c r="AA27" s="151"/>
      <c r="AB27" s="150"/>
      <c r="AC27" s="150"/>
      <c r="AE27" s="27">
        <f t="shared" si="11"/>
      </c>
      <c r="AF27" s="41"/>
      <c r="AG27" s="41"/>
      <c r="AH27" s="41"/>
      <c r="AI27" s="41"/>
      <c r="AJ27" s="41"/>
      <c r="AK27" s="41"/>
      <c r="AM27" s="22">
        <f>IF(OR('Male Athletes'!$B24=0,'Male Athletes'!$B24="",'Male Athletes'!$B24=" "),"",'Male Athletes'!$B24)</f>
        <v>77</v>
      </c>
    </row>
    <row r="28" spans="1:39" ht="15.75" customHeight="1">
      <c r="A28" s="28"/>
      <c r="B28" s="28"/>
      <c r="C28" s="25">
        <f aca="true" t="shared" si="12" ref="C28:D31">AB28</f>
        <v>0</v>
      </c>
      <c r="D28" s="25">
        <f t="shared" si="12"/>
        <v>0</v>
      </c>
      <c r="E28" s="34">
        <v>23</v>
      </c>
      <c r="F28" s="36"/>
      <c r="G28" s="37">
        <f t="shared" si="2"/>
      </c>
      <c r="H28" s="37">
        <f t="shared" si="3"/>
      </c>
      <c r="I28" s="38">
        <v>0</v>
      </c>
      <c r="J28" s="39">
        <v>0</v>
      </c>
      <c r="K28" s="38">
        <v>0</v>
      </c>
      <c r="L28" s="39">
        <v>0</v>
      </c>
      <c r="M28" s="38">
        <v>0</v>
      </c>
      <c r="N28" s="39">
        <v>0</v>
      </c>
      <c r="O28" s="135">
        <f t="shared" si="7"/>
        <v>0</v>
      </c>
      <c r="P28" s="136"/>
      <c r="Q28" s="40">
        <f t="shared" si="4"/>
        <v>0</v>
      </c>
      <c r="R28" s="38">
        <v>0</v>
      </c>
      <c r="S28" s="39">
        <v>0</v>
      </c>
      <c r="T28" s="38">
        <v>0</v>
      </c>
      <c r="U28" s="39">
        <v>0</v>
      </c>
      <c r="V28" s="38">
        <v>0</v>
      </c>
      <c r="W28" s="39">
        <v>0</v>
      </c>
      <c r="X28" s="135">
        <f t="shared" si="8"/>
        <v>0</v>
      </c>
      <c r="Y28" s="136"/>
      <c r="Z28" s="40">
        <f t="shared" si="5"/>
        <v>0</v>
      </c>
      <c r="AA28" s="151"/>
      <c r="AB28" s="150"/>
      <c r="AC28" s="150"/>
      <c r="AE28" s="27">
        <f>IF(OR(Z28="",Z28=0,AA28="",AA28=0,AA28="B"),"",Z28)</f>
      </c>
      <c r="AF28" s="41"/>
      <c r="AG28" s="41"/>
      <c r="AH28" s="41"/>
      <c r="AI28" s="41"/>
      <c r="AJ28" s="41"/>
      <c r="AK28" s="41"/>
      <c r="AM28" s="22">
        <f>IF(OR('Male Athletes'!$B25=0,'Male Athletes'!$B25="",'Male Athletes'!$B25=" "),"",'Male Athletes'!$B25)</f>
        <v>62</v>
      </c>
    </row>
    <row r="29" spans="1:39" ht="15.75" customHeight="1">
      <c r="A29" s="28"/>
      <c r="B29" s="28"/>
      <c r="C29" s="25">
        <f t="shared" si="12"/>
        <v>0</v>
      </c>
      <c r="D29" s="25">
        <f t="shared" si="12"/>
        <v>0</v>
      </c>
      <c r="E29" s="34">
        <v>24</v>
      </c>
      <c r="F29" s="36"/>
      <c r="G29" s="37">
        <f t="shared" si="2"/>
      </c>
      <c r="H29" s="37">
        <f t="shared" si="3"/>
      </c>
      <c r="I29" s="38">
        <v>0</v>
      </c>
      <c r="J29" s="39">
        <v>0</v>
      </c>
      <c r="K29" s="38">
        <v>0</v>
      </c>
      <c r="L29" s="39">
        <v>0</v>
      </c>
      <c r="M29" s="38">
        <v>0</v>
      </c>
      <c r="N29" s="39">
        <v>0</v>
      </c>
      <c r="O29" s="135">
        <f t="shared" si="7"/>
        <v>0</v>
      </c>
      <c r="P29" s="136"/>
      <c r="Q29" s="40">
        <f t="shared" si="4"/>
        <v>0</v>
      </c>
      <c r="R29" s="38">
        <v>0</v>
      </c>
      <c r="S29" s="39">
        <v>0</v>
      </c>
      <c r="T29" s="38">
        <v>0</v>
      </c>
      <c r="U29" s="39">
        <v>0</v>
      </c>
      <c r="V29" s="38">
        <v>0</v>
      </c>
      <c r="W29" s="39">
        <v>0</v>
      </c>
      <c r="X29" s="135">
        <f t="shared" si="8"/>
        <v>0</v>
      </c>
      <c r="Y29" s="136"/>
      <c r="Z29" s="40">
        <f t="shared" si="5"/>
        <v>0</v>
      </c>
      <c r="AA29" s="151"/>
      <c r="AB29" s="150"/>
      <c r="AC29" s="150"/>
      <c r="AE29" s="27">
        <f>IF(OR(Z29="",Z29=0,AA29="",AA29=0,AA29="B"),"",Z29)</f>
      </c>
      <c r="AF29" s="41"/>
      <c r="AG29" s="41"/>
      <c r="AH29" s="41"/>
      <c r="AI29" s="41"/>
      <c r="AJ29" s="41"/>
      <c r="AK29" s="41"/>
      <c r="AM29" s="22">
        <f>IF(OR('Male Athletes'!$B26=0,'Male Athletes'!$B26="",'Male Athletes'!$B26=" "),"",'Male Athletes'!$B26)</f>
      </c>
    </row>
    <row r="30" spans="1:39" ht="15.75" customHeight="1">
      <c r="A30" s="28"/>
      <c r="B30" s="28"/>
      <c r="C30" s="25">
        <f t="shared" si="12"/>
        <v>0</v>
      </c>
      <c r="D30" s="25">
        <f t="shared" si="12"/>
        <v>0</v>
      </c>
      <c r="E30" s="34">
        <v>25</v>
      </c>
      <c r="F30" s="36"/>
      <c r="G30" s="37">
        <f t="shared" si="2"/>
      </c>
      <c r="H30" s="37">
        <f t="shared" si="3"/>
      </c>
      <c r="I30" s="38">
        <v>0</v>
      </c>
      <c r="J30" s="39">
        <v>0</v>
      </c>
      <c r="K30" s="38">
        <v>0</v>
      </c>
      <c r="L30" s="39">
        <v>0</v>
      </c>
      <c r="M30" s="38">
        <v>0</v>
      </c>
      <c r="N30" s="39">
        <v>0</v>
      </c>
      <c r="O30" s="135">
        <f t="shared" si="7"/>
        <v>0</v>
      </c>
      <c r="P30" s="136"/>
      <c r="Q30" s="40">
        <f t="shared" si="4"/>
        <v>0</v>
      </c>
      <c r="R30" s="38">
        <v>0</v>
      </c>
      <c r="S30" s="39">
        <v>0</v>
      </c>
      <c r="T30" s="38">
        <v>0</v>
      </c>
      <c r="U30" s="39">
        <v>0</v>
      </c>
      <c r="V30" s="38">
        <v>0</v>
      </c>
      <c r="W30" s="39">
        <v>0</v>
      </c>
      <c r="X30" s="135">
        <f t="shared" si="8"/>
        <v>0</v>
      </c>
      <c r="Y30" s="136"/>
      <c r="Z30" s="40">
        <f t="shared" si="5"/>
        <v>0</v>
      </c>
      <c r="AA30" s="151"/>
      <c r="AB30" s="150"/>
      <c r="AC30" s="150"/>
      <c r="AE30" s="27">
        <f>IF(OR(Z30="",Z30=0,AA30="",AA30=0,AA30="B"),"",Z30)</f>
      </c>
      <c r="AF30" s="41"/>
      <c r="AG30" s="41"/>
      <c r="AH30" s="41"/>
      <c r="AI30" s="41"/>
      <c r="AJ30" s="41"/>
      <c r="AK30" s="41"/>
      <c r="AM30" s="22">
        <f>IF(OR('Male Athletes'!$B27=0,'Male Athletes'!$B27="",'Male Athletes'!$B27=" "),"",'Male Athletes'!$B27)</f>
      </c>
    </row>
    <row r="31" spans="1:39" ht="15.75" customHeight="1">
      <c r="A31" s="28"/>
      <c r="B31" s="28"/>
      <c r="C31" s="25">
        <f t="shared" si="12"/>
        <v>0</v>
      </c>
      <c r="D31" s="25">
        <f t="shared" si="12"/>
        <v>0</v>
      </c>
      <c r="E31" s="34">
        <v>26</v>
      </c>
      <c r="F31" s="36"/>
      <c r="G31" s="37">
        <f t="shared" si="2"/>
      </c>
      <c r="H31" s="37">
        <f t="shared" si="3"/>
      </c>
      <c r="I31" s="38">
        <v>0</v>
      </c>
      <c r="J31" s="39">
        <v>0</v>
      </c>
      <c r="K31" s="38">
        <v>0</v>
      </c>
      <c r="L31" s="39">
        <v>0</v>
      </c>
      <c r="M31" s="38">
        <v>0</v>
      </c>
      <c r="N31" s="39">
        <v>0</v>
      </c>
      <c r="O31" s="135">
        <f t="shared" si="7"/>
        <v>0</v>
      </c>
      <c r="P31" s="136"/>
      <c r="Q31" s="40">
        <f t="shared" si="4"/>
        <v>0</v>
      </c>
      <c r="R31" s="38">
        <v>0</v>
      </c>
      <c r="S31" s="39">
        <v>0</v>
      </c>
      <c r="T31" s="38">
        <v>0</v>
      </c>
      <c r="U31" s="39">
        <v>0</v>
      </c>
      <c r="V31" s="38">
        <v>0</v>
      </c>
      <c r="W31" s="39">
        <v>0</v>
      </c>
      <c r="X31" s="135">
        <f t="shared" si="8"/>
        <v>0</v>
      </c>
      <c r="Y31" s="136"/>
      <c r="Z31" s="40">
        <f t="shared" si="5"/>
        <v>0</v>
      </c>
      <c r="AA31" s="151"/>
      <c r="AB31" s="150"/>
      <c r="AC31" s="150"/>
      <c r="AE31" s="27">
        <f>IF(OR(Z31="",Z31=0,AA31="",AA31=0,AA31="B"),"",Z31)</f>
      </c>
      <c r="AF31" s="41"/>
      <c r="AG31" s="41"/>
      <c r="AH31" s="41"/>
      <c r="AI31" s="41"/>
      <c r="AJ31" s="41"/>
      <c r="AK31" s="41"/>
      <c r="AM31" s="22">
        <f>IF(OR('Male Athletes'!$B28=0,'Male Athletes'!$B28="",'Male Athletes'!$B28=" "),"",'Male Athletes'!$B28)</f>
      </c>
    </row>
    <row r="32" spans="1:29" ht="20.25">
      <c r="A32" s="24">
        <v>49</v>
      </c>
      <c r="B32" s="24"/>
      <c r="C32" s="25"/>
      <c r="E32" s="137" t="s">
        <v>317</v>
      </c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</row>
    <row r="33" spans="1:29" ht="15.75" customHeight="1">
      <c r="A33" s="27"/>
      <c r="B33" s="27"/>
      <c r="C33" s="28"/>
      <c r="D33" s="29"/>
      <c r="E33" s="131" t="s">
        <v>315</v>
      </c>
      <c r="F33" s="133"/>
      <c r="G33" s="154" t="str">
        <f>G2</f>
        <v>U20 Men's Combined Events </v>
      </c>
      <c r="H33" s="155"/>
      <c r="I33" s="131" t="s">
        <v>316</v>
      </c>
      <c r="J33" s="132"/>
      <c r="K33" s="133"/>
      <c r="L33" s="154" t="str">
        <f>L2</f>
        <v>Birmingham Alexander Stadium</v>
      </c>
      <c r="M33" s="148"/>
      <c r="N33" s="156"/>
      <c r="O33" s="156"/>
      <c r="P33" s="157"/>
      <c r="Q33" s="144" t="s">
        <v>293</v>
      </c>
      <c r="R33" s="145"/>
      <c r="S33" s="146"/>
      <c r="T33" s="152">
        <f>T2</f>
        <v>39599</v>
      </c>
      <c r="U33" s="153"/>
      <c r="V33" s="153"/>
      <c r="W33" s="153"/>
      <c r="X33" s="153"/>
      <c r="Y33" s="153"/>
      <c r="Z33" s="153"/>
      <c r="AA33" s="153"/>
      <c r="AB33" s="153"/>
      <c r="AC33" s="153"/>
    </row>
    <row r="34" spans="1:29" ht="15.75" customHeight="1">
      <c r="A34" s="27"/>
      <c r="B34" s="27"/>
      <c r="C34" s="25"/>
      <c r="D34" s="29"/>
      <c r="E34" s="131" t="s">
        <v>294</v>
      </c>
      <c r="F34" s="133"/>
      <c r="G34" s="154" t="s">
        <v>336</v>
      </c>
      <c r="H34" s="155"/>
      <c r="I34" s="131" t="s">
        <v>295</v>
      </c>
      <c r="J34" s="132"/>
      <c r="K34" s="133"/>
      <c r="L34" s="142">
        <f>L3</f>
        <v>0</v>
      </c>
      <c r="M34" s="143"/>
      <c r="N34" s="131"/>
      <c r="O34" s="132"/>
      <c r="P34" s="133"/>
      <c r="Q34" s="154">
        <f>Q3</f>
        <v>0</v>
      </c>
      <c r="R34" s="148"/>
      <c r="S34" s="155"/>
      <c r="T34" s="118"/>
      <c r="U34" s="119"/>
      <c r="V34" s="148">
        <f>V3</f>
        <v>0</v>
      </c>
      <c r="W34" s="148"/>
      <c r="X34" s="148"/>
      <c r="Y34" s="148"/>
      <c r="Z34" s="148"/>
      <c r="AA34" s="148"/>
      <c r="AB34" s="148"/>
      <c r="AC34" s="148"/>
    </row>
    <row r="35" spans="5:29" ht="31.5" customHeight="1">
      <c r="E35" s="31" t="s">
        <v>296</v>
      </c>
      <c r="F35" s="31" t="s">
        <v>297</v>
      </c>
      <c r="G35" s="31" t="s">
        <v>298</v>
      </c>
      <c r="H35" s="32" t="s">
        <v>299</v>
      </c>
      <c r="I35" s="147" t="s">
        <v>300</v>
      </c>
      <c r="J35" s="124"/>
      <c r="K35" s="124" t="s">
        <v>301</v>
      </c>
      <c r="L35" s="124"/>
      <c r="M35" s="124" t="s">
        <v>302</v>
      </c>
      <c r="N35" s="124"/>
      <c r="O35" s="124" t="s">
        <v>303</v>
      </c>
      <c r="P35" s="124"/>
      <c r="Q35" s="122" t="s">
        <v>304</v>
      </c>
      <c r="R35" s="124" t="s">
        <v>305</v>
      </c>
      <c r="S35" s="124"/>
      <c r="T35" s="124" t="s">
        <v>306</v>
      </c>
      <c r="U35" s="124"/>
      <c r="V35" s="124" t="s">
        <v>307</v>
      </c>
      <c r="W35" s="124"/>
      <c r="X35" s="124" t="s">
        <v>308</v>
      </c>
      <c r="Y35" s="128"/>
      <c r="Z35" s="129" t="s">
        <v>309</v>
      </c>
      <c r="AA35" s="125" t="s">
        <v>318</v>
      </c>
      <c r="AB35" s="126"/>
      <c r="AC35" s="127"/>
    </row>
    <row r="36" spans="3:29" ht="12.75" customHeight="1">
      <c r="C36" s="25" t="s">
        <v>310</v>
      </c>
      <c r="D36" s="25" t="s">
        <v>311</v>
      </c>
      <c r="E36" s="34"/>
      <c r="F36" s="34"/>
      <c r="G36" s="35"/>
      <c r="H36" s="35"/>
      <c r="I36" s="127" t="s">
        <v>312</v>
      </c>
      <c r="J36" s="130"/>
      <c r="K36" s="130" t="s">
        <v>312</v>
      </c>
      <c r="L36" s="130"/>
      <c r="M36" s="130" t="s">
        <v>312</v>
      </c>
      <c r="N36" s="130"/>
      <c r="O36" s="130" t="s">
        <v>312</v>
      </c>
      <c r="P36" s="130"/>
      <c r="Q36" s="123"/>
      <c r="R36" s="130" t="s">
        <v>312</v>
      </c>
      <c r="S36" s="130"/>
      <c r="T36" s="130" t="s">
        <v>312</v>
      </c>
      <c r="U36" s="130"/>
      <c r="V36" s="130" t="s">
        <v>312</v>
      </c>
      <c r="W36" s="130"/>
      <c r="X36" s="130" t="s">
        <v>312</v>
      </c>
      <c r="Y36" s="125"/>
      <c r="Z36" s="122"/>
      <c r="AA36" s="149" t="s">
        <v>319</v>
      </c>
      <c r="AB36" s="130"/>
      <c r="AC36" s="130"/>
    </row>
    <row r="37" spans="1:37" ht="15.75" customHeight="1">
      <c r="A37" s="28"/>
      <c r="B37" s="28"/>
      <c r="C37" s="25">
        <f aca="true" t="shared" si="13" ref="C37:C62">AB37</f>
        <v>0</v>
      </c>
      <c r="D37" s="25">
        <f aca="true" t="shared" si="14" ref="D37:D62">AC37</f>
        <v>0</v>
      </c>
      <c r="E37" s="33">
        <v>1</v>
      </c>
      <c r="F37" s="36">
        <v>62</v>
      </c>
      <c r="G37" s="37" t="str">
        <f aca="true" t="shared" si="15" ref="G37:G62">IF(OR(F37=0,F37="",F37=" ",ISERROR(VLOOKUP(F37,athletes,2,FALSE))=TRUE),"",CONCATENATE(VLOOKUP(F37,athletes,2,FALSE)," ",VLOOKUP(F37,athletes,3,FALSE)))</f>
        <v>Bradley Hall</v>
      </c>
      <c r="H37" s="37" t="str">
        <f aca="true" t="shared" si="16" ref="H37:H62">IF(OR(F37=0,F37="",F37=" ",ISERROR(VLOOKUP(F37,athletes,2,FALSE))=TRUE),"",VLOOKUP(F37,athletes,4,FALSE))</f>
        <v>Crawley AC</v>
      </c>
      <c r="I37" s="38">
        <v>6.34</v>
      </c>
      <c r="J37" s="106" t="s">
        <v>403</v>
      </c>
      <c r="K37" s="38">
        <v>6.38</v>
      </c>
      <c r="L37" s="106" t="s">
        <v>412</v>
      </c>
      <c r="M37" s="38">
        <v>6.38</v>
      </c>
      <c r="N37" s="106" t="s">
        <v>395</v>
      </c>
      <c r="O37" s="135">
        <f aca="true" t="shared" si="17" ref="O37:O62">IF(AND(I37="NJ",K37="NJ",M37="NJ"),0,IF(I37="DNS","DNS",LARGE(I37:N37,1)))</f>
        <v>6.38</v>
      </c>
      <c r="P37" s="136"/>
      <c r="Q37" s="40">
        <f aca="true" t="shared" si="18" ref="Q37:Q62">IF(OR(O37=0,O37="",O37="DNS"),0,VLOOKUP(F37,$F$65:$J$116,5,FALSE))</f>
        <v>8</v>
      </c>
      <c r="R37" s="38">
        <v>0</v>
      </c>
      <c r="S37" s="39">
        <v>0</v>
      </c>
      <c r="T37" s="38">
        <v>0</v>
      </c>
      <c r="U37" s="39">
        <v>0</v>
      </c>
      <c r="V37" s="38">
        <v>0</v>
      </c>
      <c r="W37" s="39">
        <v>0</v>
      </c>
      <c r="X37" s="135">
        <f aca="true" t="shared" si="19" ref="X37:X62">IF(AND(R37="NJ",T37="NJ",V37="NJ"),O37,IF(O37&gt;LARGE(R37:W37,1),O37,LARGE(R37:W37,1)))</f>
        <v>6.38</v>
      </c>
      <c r="Y37" s="136"/>
      <c r="Z37" s="40">
        <f aca="true" t="shared" si="20" ref="Z37:Z62">IF(OR(Q37=0,Q37="",X37="",X37=0),0,VLOOKUP(F37,$F$65:$L$116,7,FALSE))</f>
        <v>8</v>
      </c>
      <c r="AA37" s="149"/>
      <c r="AB37" s="130"/>
      <c r="AC37" s="130"/>
      <c r="AD37" s="19"/>
      <c r="AE37" s="27">
        <f aca="true" t="shared" si="21" ref="AE37:AE62">IF(OR(Z37="",Z37=0,AA37="",AA37=0,AA37="B"),"",Z37)</f>
      </c>
      <c r="AF37" s="41"/>
      <c r="AG37" s="41"/>
      <c r="AH37" s="41"/>
      <c r="AI37" s="41"/>
      <c r="AJ37" s="41"/>
      <c r="AK37" s="41"/>
    </row>
    <row r="38" spans="1:37" ht="15.75" customHeight="1">
      <c r="A38" s="28"/>
      <c r="B38" s="28"/>
      <c r="C38" s="25">
        <f t="shared" si="13"/>
        <v>0</v>
      </c>
      <c r="D38" s="25">
        <f t="shared" si="14"/>
        <v>0</v>
      </c>
      <c r="E38" s="34">
        <v>2</v>
      </c>
      <c r="F38" s="36">
        <v>77</v>
      </c>
      <c r="G38" s="37" t="str">
        <f t="shared" si="15"/>
        <v>Matthew Wright</v>
      </c>
      <c r="H38" s="37" t="str">
        <f t="shared" si="16"/>
        <v>Kendal</v>
      </c>
      <c r="I38" s="38" t="s">
        <v>392</v>
      </c>
      <c r="J38" s="106" t="s">
        <v>404</v>
      </c>
      <c r="K38" s="38">
        <v>6.34</v>
      </c>
      <c r="L38" s="106" t="s">
        <v>413</v>
      </c>
      <c r="M38" s="38">
        <v>5.93</v>
      </c>
      <c r="N38" s="106" t="s">
        <v>414</v>
      </c>
      <c r="O38" s="135">
        <f t="shared" si="17"/>
        <v>6.34</v>
      </c>
      <c r="P38" s="136"/>
      <c r="Q38" s="40">
        <f t="shared" si="18"/>
        <v>9</v>
      </c>
      <c r="R38" s="38">
        <v>0</v>
      </c>
      <c r="S38" s="39">
        <v>0</v>
      </c>
      <c r="T38" s="38">
        <v>0</v>
      </c>
      <c r="U38" s="39">
        <v>0</v>
      </c>
      <c r="V38" s="38">
        <v>0</v>
      </c>
      <c r="W38" s="39">
        <v>0</v>
      </c>
      <c r="X38" s="135">
        <f t="shared" si="19"/>
        <v>6.34</v>
      </c>
      <c r="Y38" s="136"/>
      <c r="Z38" s="40">
        <f t="shared" si="20"/>
        <v>9</v>
      </c>
      <c r="AA38" s="149"/>
      <c r="AB38" s="130"/>
      <c r="AC38" s="130"/>
      <c r="AD38" s="19"/>
      <c r="AE38" s="27">
        <f t="shared" si="21"/>
      </c>
      <c r="AF38" s="41"/>
      <c r="AG38" s="41"/>
      <c r="AH38" s="41"/>
      <c r="AI38" s="41"/>
      <c r="AJ38" s="41"/>
      <c r="AK38" s="41"/>
    </row>
    <row r="39" spans="1:37" ht="15.75" customHeight="1">
      <c r="A39" s="28"/>
      <c r="B39" s="28"/>
      <c r="C39" s="25">
        <f t="shared" si="13"/>
        <v>0</v>
      </c>
      <c r="D39" s="25">
        <f t="shared" si="14"/>
        <v>0</v>
      </c>
      <c r="E39" s="33">
        <v>3</v>
      </c>
      <c r="F39" s="36">
        <v>75</v>
      </c>
      <c r="G39" s="37" t="str">
        <f t="shared" si="15"/>
        <v>Michael Sweeney</v>
      </c>
      <c r="H39" s="37" t="str">
        <f t="shared" si="16"/>
        <v>Liverpool Harriers</v>
      </c>
      <c r="I39" s="38">
        <v>5.8</v>
      </c>
      <c r="J39" s="106" t="s">
        <v>409</v>
      </c>
      <c r="K39" s="38">
        <v>6.15</v>
      </c>
      <c r="L39" s="106" t="s">
        <v>406</v>
      </c>
      <c r="M39" s="38" t="s">
        <v>392</v>
      </c>
      <c r="N39" s="106" t="s">
        <v>395</v>
      </c>
      <c r="O39" s="135">
        <f t="shared" si="17"/>
        <v>6.15</v>
      </c>
      <c r="P39" s="136"/>
      <c r="Q39" s="40">
        <f t="shared" si="18"/>
        <v>13</v>
      </c>
      <c r="R39" s="38">
        <v>0</v>
      </c>
      <c r="S39" s="39">
        <v>0</v>
      </c>
      <c r="T39" s="38">
        <v>0</v>
      </c>
      <c r="U39" s="39">
        <v>0</v>
      </c>
      <c r="V39" s="38">
        <v>0</v>
      </c>
      <c r="W39" s="39">
        <v>0</v>
      </c>
      <c r="X39" s="135">
        <f t="shared" si="19"/>
        <v>6.15</v>
      </c>
      <c r="Y39" s="136"/>
      <c r="Z39" s="40">
        <f t="shared" si="20"/>
        <v>13</v>
      </c>
      <c r="AA39" s="149"/>
      <c r="AB39" s="130"/>
      <c r="AC39" s="130"/>
      <c r="AE39" s="27">
        <f t="shared" si="21"/>
      </c>
      <c r="AF39" s="41"/>
      <c r="AG39" s="41"/>
      <c r="AH39" s="41"/>
      <c r="AI39" s="41"/>
      <c r="AJ39" s="41"/>
      <c r="AK39" s="41"/>
    </row>
    <row r="40" spans="1:37" ht="15.75" customHeight="1">
      <c r="A40" s="28"/>
      <c r="B40" s="28"/>
      <c r="C40" s="25">
        <f t="shared" si="13"/>
        <v>0</v>
      </c>
      <c r="D40" s="25">
        <f t="shared" si="14"/>
        <v>0</v>
      </c>
      <c r="E40" s="34">
        <v>4</v>
      </c>
      <c r="F40" s="36">
        <v>57</v>
      </c>
      <c r="G40" s="37" t="str">
        <f t="shared" si="15"/>
        <v>David Dempsey</v>
      </c>
      <c r="H40" s="37" t="str">
        <f t="shared" si="16"/>
        <v>Longwood Harriers</v>
      </c>
      <c r="I40" s="38">
        <v>6.03</v>
      </c>
      <c r="J40" s="106" t="s">
        <v>407</v>
      </c>
      <c r="K40" s="38">
        <v>5.98</v>
      </c>
      <c r="L40" s="106" t="s">
        <v>404</v>
      </c>
      <c r="M40" s="38" t="s">
        <v>392</v>
      </c>
      <c r="N40" s="106" t="s">
        <v>403</v>
      </c>
      <c r="O40" s="135">
        <f t="shared" si="17"/>
        <v>6.03</v>
      </c>
      <c r="P40" s="136"/>
      <c r="Q40" s="40">
        <f t="shared" si="18"/>
        <v>15</v>
      </c>
      <c r="R40" s="38">
        <v>0</v>
      </c>
      <c r="S40" s="39">
        <v>0</v>
      </c>
      <c r="T40" s="38">
        <v>0</v>
      </c>
      <c r="U40" s="39">
        <v>0</v>
      </c>
      <c r="V40" s="38">
        <v>0</v>
      </c>
      <c r="W40" s="39">
        <v>0</v>
      </c>
      <c r="X40" s="135">
        <f t="shared" si="19"/>
        <v>6.03</v>
      </c>
      <c r="Y40" s="136"/>
      <c r="Z40" s="40">
        <f t="shared" si="20"/>
        <v>15</v>
      </c>
      <c r="AA40" s="149"/>
      <c r="AB40" s="130"/>
      <c r="AC40" s="130"/>
      <c r="AE40" s="27">
        <f t="shared" si="21"/>
      </c>
      <c r="AF40" s="41"/>
      <c r="AG40" s="41"/>
      <c r="AH40" s="41"/>
      <c r="AI40" s="41"/>
      <c r="AJ40" s="41"/>
      <c r="AK40" s="41"/>
    </row>
    <row r="41" spans="1:37" ht="15.75" customHeight="1">
      <c r="A41" s="28"/>
      <c r="B41" s="28"/>
      <c r="C41" s="25">
        <f t="shared" si="13"/>
        <v>0</v>
      </c>
      <c r="D41" s="25">
        <f t="shared" si="14"/>
        <v>0</v>
      </c>
      <c r="E41" s="33">
        <v>5</v>
      </c>
      <c r="F41" s="36">
        <v>74</v>
      </c>
      <c r="G41" s="37" t="str">
        <f t="shared" si="15"/>
        <v>Lewis Stead</v>
      </c>
      <c r="H41" s="37" t="str">
        <f t="shared" si="16"/>
        <v>Unknown</v>
      </c>
      <c r="I41" s="38">
        <v>6.09</v>
      </c>
      <c r="J41" s="106" t="s">
        <v>394</v>
      </c>
      <c r="K41" s="38">
        <v>6</v>
      </c>
      <c r="L41" s="106" t="s">
        <v>410</v>
      </c>
      <c r="M41" s="38">
        <v>5.94</v>
      </c>
      <c r="N41" s="106" t="s">
        <v>399</v>
      </c>
      <c r="O41" s="135">
        <f t="shared" si="17"/>
        <v>6.09</v>
      </c>
      <c r="P41" s="136"/>
      <c r="Q41" s="40">
        <f t="shared" si="18"/>
        <v>14</v>
      </c>
      <c r="R41" s="38">
        <v>0</v>
      </c>
      <c r="S41" s="39">
        <v>0</v>
      </c>
      <c r="T41" s="38">
        <v>0</v>
      </c>
      <c r="U41" s="39">
        <v>0</v>
      </c>
      <c r="V41" s="38">
        <v>0</v>
      </c>
      <c r="W41" s="39">
        <v>0</v>
      </c>
      <c r="X41" s="135">
        <f t="shared" si="19"/>
        <v>6.09</v>
      </c>
      <c r="Y41" s="136"/>
      <c r="Z41" s="40">
        <f t="shared" si="20"/>
        <v>14</v>
      </c>
      <c r="AA41" s="149"/>
      <c r="AB41" s="130"/>
      <c r="AC41" s="130"/>
      <c r="AE41" s="27">
        <f t="shared" si="21"/>
      </c>
      <c r="AF41" s="41"/>
      <c r="AG41" s="41"/>
      <c r="AH41" s="41"/>
      <c r="AI41" s="41"/>
      <c r="AJ41" s="41"/>
      <c r="AK41" s="41"/>
    </row>
    <row r="42" spans="1:37" ht="15.75" customHeight="1">
      <c r="A42" s="28"/>
      <c r="B42" s="28"/>
      <c r="C42" s="25">
        <f t="shared" si="13"/>
        <v>0</v>
      </c>
      <c r="D42" s="25">
        <f t="shared" si="14"/>
        <v>0</v>
      </c>
      <c r="E42" s="34">
        <v>6</v>
      </c>
      <c r="F42" s="36">
        <v>72</v>
      </c>
      <c r="G42" s="37" t="str">
        <f t="shared" si="15"/>
        <v>Sam Sleap</v>
      </c>
      <c r="H42" s="37" t="str">
        <f t="shared" si="16"/>
        <v>Basingstoke Mid Hants</v>
      </c>
      <c r="I42" s="38" t="s">
        <v>392</v>
      </c>
      <c r="J42" s="106" t="s">
        <v>395</v>
      </c>
      <c r="K42" s="38" t="s">
        <v>392</v>
      </c>
      <c r="L42" s="106" t="s">
        <v>406</v>
      </c>
      <c r="M42" s="38">
        <v>5.52</v>
      </c>
      <c r="N42" s="106" t="s">
        <v>406</v>
      </c>
      <c r="O42" s="135">
        <f t="shared" si="17"/>
        <v>5.52</v>
      </c>
      <c r="P42" s="136"/>
      <c r="Q42" s="40">
        <f t="shared" si="18"/>
        <v>18</v>
      </c>
      <c r="R42" s="38">
        <v>0</v>
      </c>
      <c r="S42" s="39">
        <v>0</v>
      </c>
      <c r="T42" s="38">
        <v>0</v>
      </c>
      <c r="U42" s="39">
        <v>0</v>
      </c>
      <c r="V42" s="38">
        <v>0</v>
      </c>
      <c r="W42" s="39">
        <v>0</v>
      </c>
      <c r="X42" s="135">
        <f t="shared" si="19"/>
        <v>5.52</v>
      </c>
      <c r="Y42" s="136"/>
      <c r="Z42" s="40">
        <f t="shared" si="20"/>
        <v>18</v>
      </c>
      <c r="AA42" s="149"/>
      <c r="AB42" s="130"/>
      <c r="AC42" s="130"/>
      <c r="AE42" s="27">
        <f t="shared" si="21"/>
      </c>
      <c r="AF42" s="41"/>
      <c r="AG42" s="41"/>
      <c r="AH42" s="41"/>
      <c r="AI42" s="41"/>
      <c r="AJ42" s="41"/>
      <c r="AK42" s="41"/>
    </row>
    <row r="43" spans="1:37" ht="15.75" customHeight="1">
      <c r="A43" s="28"/>
      <c r="B43" s="28"/>
      <c r="C43" s="25">
        <f t="shared" si="13"/>
        <v>0</v>
      </c>
      <c r="D43" s="25">
        <f t="shared" si="14"/>
        <v>0</v>
      </c>
      <c r="E43" s="33">
        <v>7</v>
      </c>
      <c r="F43" s="36">
        <v>58</v>
      </c>
      <c r="G43" s="37" t="str">
        <f t="shared" si="15"/>
        <v>Adam Edgar</v>
      </c>
      <c r="H43" s="37" t="str">
        <f t="shared" si="16"/>
        <v>Macclesfield</v>
      </c>
      <c r="I43" s="38">
        <v>6</v>
      </c>
      <c r="J43" s="106" t="s">
        <v>394</v>
      </c>
      <c r="K43" s="38">
        <v>6.02</v>
      </c>
      <c r="L43" s="106" t="s">
        <v>401</v>
      </c>
      <c r="M43" s="38">
        <v>5.93</v>
      </c>
      <c r="N43" s="106" t="s">
        <v>407</v>
      </c>
      <c r="O43" s="135">
        <f t="shared" si="17"/>
        <v>6.02</v>
      </c>
      <c r="P43" s="136"/>
      <c r="Q43" s="40">
        <f t="shared" si="18"/>
        <v>16</v>
      </c>
      <c r="R43" s="38">
        <v>0</v>
      </c>
      <c r="S43" s="39">
        <v>0</v>
      </c>
      <c r="T43" s="38">
        <v>0</v>
      </c>
      <c r="U43" s="39">
        <v>0</v>
      </c>
      <c r="V43" s="38">
        <v>0</v>
      </c>
      <c r="W43" s="39">
        <v>0</v>
      </c>
      <c r="X43" s="135">
        <f t="shared" si="19"/>
        <v>6.02</v>
      </c>
      <c r="Y43" s="136"/>
      <c r="Z43" s="40">
        <f t="shared" si="20"/>
        <v>16</v>
      </c>
      <c r="AA43" s="149"/>
      <c r="AB43" s="130"/>
      <c r="AC43" s="130"/>
      <c r="AE43" s="27">
        <f t="shared" si="21"/>
      </c>
      <c r="AF43" s="41"/>
      <c r="AG43" s="41"/>
      <c r="AH43" s="41"/>
      <c r="AI43" s="41"/>
      <c r="AJ43" s="41"/>
      <c r="AK43" s="41"/>
    </row>
    <row r="44" spans="1:37" ht="15.75" customHeight="1">
      <c r="A44" s="28"/>
      <c r="B44" s="28"/>
      <c r="C44" s="25">
        <f t="shared" si="13"/>
        <v>0</v>
      </c>
      <c r="D44" s="25">
        <f t="shared" si="14"/>
        <v>0</v>
      </c>
      <c r="E44" s="34">
        <v>8</v>
      </c>
      <c r="F44" s="36">
        <v>66</v>
      </c>
      <c r="G44" s="37" t="str">
        <f t="shared" si="15"/>
        <v>Shaun Leigh</v>
      </c>
      <c r="H44" s="37" t="str">
        <f t="shared" si="16"/>
        <v>Brighton &amp; Hove AC</v>
      </c>
      <c r="I44" s="38">
        <v>6.22</v>
      </c>
      <c r="J44" s="106" t="s">
        <v>401</v>
      </c>
      <c r="K44" s="38" t="s">
        <v>392</v>
      </c>
      <c r="L44" s="106" t="s">
        <v>393</v>
      </c>
      <c r="M44" s="38">
        <v>6.25</v>
      </c>
      <c r="N44" s="106" t="s">
        <v>415</v>
      </c>
      <c r="O44" s="135">
        <f t="shared" si="17"/>
        <v>6.25</v>
      </c>
      <c r="P44" s="136"/>
      <c r="Q44" s="40">
        <f t="shared" si="18"/>
        <v>11</v>
      </c>
      <c r="R44" s="38">
        <v>0</v>
      </c>
      <c r="S44" s="39">
        <v>0</v>
      </c>
      <c r="T44" s="38">
        <v>0</v>
      </c>
      <c r="U44" s="39">
        <v>0</v>
      </c>
      <c r="V44" s="38">
        <v>0</v>
      </c>
      <c r="W44" s="39">
        <v>0</v>
      </c>
      <c r="X44" s="135">
        <f t="shared" si="19"/>
        <v>6.25</v>
      </c>
      <c r="Y44" s="136"/>
      <c r="Z44" s="40">
        <f t="shared" si="20"/>
        <v>11</v>
      </c>
      <c r="AA44" s="149"/>
      <c r="AB44" s="130"/>
      <c r="AC44" s="130"/>
      <c r="AE44" s="27">
        <f t="shared" si="21"/>
      </c>
      <c r="AF44" s="41"/>
      <c r="AG44" s="41"/>
      <c r="AH44" s="41"/>
      <c r="AI44" s="41"/>
      <c r="AJ44" s="41"/>
      <c r="AK44" s="41"/>
    </row>
    <row r="45" spans="1:37" ht="15.75" customHeight="1">
      <c r="A45" s="28"/>
      <c r="B45" s="28"/>
      <c r="C45" s="25">
        <f t="shared" si="13"/>
        <v>0</v>
      </c>
      <c r="D45" s="25">
        <f t="shared" si="14"/>
        <v>0</v>
      </c>
      <c r="E45" s="33">
        <v>9</v>
      </c>
      <c r="F45" s="36">
        <v>67</v>
      </c>
      <c r="G45" s="37" t="str">
        <f t="shared" si="15"/>
        <v>Craig Mcewan</v>
      </c>
      <c r="H45" s="37" t="str">
        <f t="shared" si="16"/>
        <v>Whitemoss Aac</v>
      </c>
      <c r="I45" s="38">
        <v>5.48</v>
      </c>
      <c r="J45" s="106" t="s">
        <v>393</v>
      </c>
      <c r="K45" s="38">
        <v>5.62</v>
      </c>
      <c r="L45" s="106" t="s">
        <v>401</v>
      </c>
      <c r="M45" s="38">
        <v>5.67</v>
      </c>
      <c r="N45" s="106" t="s">
        <v>395</v>
      </c>
      <c r="O45" s="135">
        <f t="shared" si="17"/>
        <v>5.67</v>
      </c>
      <c r="P45" s="136"/>
      <c r="Q45" s="40">
        <f t="shared" si="18"/>
        <v>17</v>
      </c>
      <c r="R45" s="38">
        <v>0</v>
      </c>
      <c r="S45" s="39">
        <v>0</v>
      </c>
      <c r="T45" s="38">
        <v>0</v>
      </c>
      <c r="U45" s="39">
        <v>0</v>
      </c>
      <c r="V45" s="38">
        <v>0</v>
      </c>
      <c r="W45" s="39">
        <v>0</v>
      </c>
      <c r="X45" s="135">
        <f t="shared" si="19"/>
        <v>5.67</v>
      </c>
      <c r="Y45" s="136"/>
      <c r="Z45" s="40">
        <f t="shared" si="20"/>
        <v>17</v>
      </c>
      <c r="AA45" s="149"/>
      <c r="AB45" s="130"/>
      <c r="AC45" s="130"/>
      <c r="AE45" s="27">
        <f t="shared" si="21"/>
      </c>
      <c r="AF45" s="41"/>
      <c r="AG45" s="41"/>
      <c r="AH45" s="41"/>
      <c r="AI45" s="41"/>
      <c r="AJ45" s="41"/>
      <c r="AK45" s="41"/>
    </row>
    <row r="46" spans="1:37" ht="15.75" customHeight="1">
      <c r="A46" s="28"/>
      <c r="B46" s="28"/>
      <c r="C46" s="25">
        <f t="shared" si="13"/>
        <v>0</v>
      </c>
      <c r="D46" s="25">
        <f t="shared" si="14"/>
        <v>0</v>
      </c>
      <c r="E46" s="34">
        <v>10</v>
      </c>
      <c r="F46" s="36">
        <v>69</v>
      </c>
      <c r="G46" s="37" t="str">
        <f t="shared" si="15"/>
        <v>Michael O'Donnell</v>
      </c>
      <c r="H46" s="37" t="str">
        <f t="shared" si="16"/>
        <v>Bolton United Harriers</v>
      </c>
      <c r="I46" s="38">
        <v>2.72</v>
      </c>
      <c r="J46" s="106" t="s">
        <v>411</v>
      </c>
      <c r="K46" s="38" t="s">
        <v>392</v>
      </c>
      <c r="L46" s="106" t="s">
        <v>410</v>
      </c>
      <c r="M46" s="38">
        <v>5.04</v>
      </c>
      <c r="N46" s="106" t="s">
        <v>416</v>
      </c>
      <c r="O46" s="135">
        <f t="shared" si="17"/>
        <v>5.04</v>
      </c>
      <c r="P46" s="136"/>
      <c r="Q46" s="40">
        <f t="shared" si="18"/>
        <v>19</v>
      </c>
      <c r="R46" s="38">
        <v>0</v>
      </c>
      <c r="S46" s="39">
        <v>0</v>
      </c>
      <c r="T46" s="38">
        <v>0</v>
      </c>
      <c r="U46" s="39">
        <v>0</v>
      </c>
      <c r="V46" s="38">
        <v>0</v>
      </c>
      <c r="W46" s="39">
        <v>0</v>
      </c>
      <c r="X46" s="135">
        <f t="shared" si="19"/>
        <v>5.04</v>
      </c>
      <c r="Y46" s="136"/>
      <c r="Z46" s="40">
        <f t="shared" si="20"/>
        <v>19</v>
      </c>
      <c r="AA46" s="149"/>
      <c r="AB46" s="130"/>
      <c r="AC46" s="130"/>
      <c r="AE46" s="27">
        <f t="shared" si="21"/>
      </c>
      <c r="AF46" s="41"/>
      <c r="AG46" s="41"/>
      <c r="AH46" s="41"/>
      <c r="AI46" s="41"/>
      <c r="AJ46" s="41"/>
      <c r="AK46" s="41"/>
    </row>
    <row r="47" spans="1:37" ht="15.75" customHeight="1">
      <c r="A47" s="28"/>
      <c r="B47" s="28"/>
      <c r="C47" s="25">
        <f t="shared" si="13"/>
        <v>0</v>
      </c>
      <c r="D47" s="25">
        <f t="shared" si="14"/>
        <v>0</v>
      </c>
      <c r="E47" s="33">
        <v>11</v>
      </c>
      <c r="F47" s="36"/>
      <c r="G47" s="37">
        <f t="shared" si="15"/>
      </c>
      <c r="H47" s="37">
        <f t="shared" si="16"/>
      </c>
      <c r="I47" s="38">
        <v>0</v>
      </c>
      <c r="J47" s="106"/>
      <c r="K47" s="38">
        <v>0</v>
      </c>
      <c r="L47" s="106"/>
      <c r="M47" s="38">
        <v>0</v>
      </c>
      <c r="N47" s="106"/>
      <c r="O47" s="135">
        <f t="shared" si="17"/>
        <v>0</v>
      </c>
      <c r="P47" s="136"/>
      <c r="Q47" s="40">
        <f t="shared" si="18"/>
        <v>0</v>
      </c>
      <c r="R47" s="38">
        <v>0</v>
      </c>
      <c r="S47" s="39">
        <v>0</v>
      </c>
      <c r="T47" s="38">
        <v>0</v>
      </c>
      <c r="U47" s="39">
        <v>0</v>
      </c>
      <c r="V47" s="38">
        <v>0</v>
      </c>
      <c r="W47" s="39">
        <v>0</v>
      </c>
      <c r="X47" s="135">
        <f t="shared" si="19"/>
        <v>0</v>
      </c>
      <c r="Y47" s="136"/>
      <c r="Z47" s="40">
        <f t="shared" si="20"/>
        <v>0</v>
      </c>
      <c r="AA47" s="149"/>
      <c r="AB47" s="130"/>
      <c r="AC47" s="130"/>
      <c r="AE47" s="27">
        <f t="shared" si="21"/>
      </c>
      <c r="AF47" s="41"/>
      <c r="AG47" s="41"/>
      <c r="AH47" s="41"/>
      <c r="AI47" s="41"/>
      <c r="AJ47" s="41"/>
      <c r="AK47" s="41"/>
    </row>
    <row r="48" spans="1:37" ht="15.75" customHeight="1">
      <c r="A48" s="28"/>
      <c r="B48" s="28"/>
      <c r="C48" s="25">
        <f t="shared" si="13"/>
        <v>0</v>
      </c>
      <c r="D48" s="25">
        <f t="shared" si="14"/>
        <v>0</v>
      </c>
      <c r="E48" s="34">
        <v>12</v>
      </c>
      <c r="F48" s="36"/>
      <c r="G48" s="37">
        <f t="shared" si="15"/>
      </c>
      <c r="H48" s="37">
        <f t="shared" si="16"/>
      </c>
      <c r="I48" s="38">
        <v>0</v>
      </c>
      <c r="J48" s="106"/>
      <c r="K48" s="38">
        <v>0</v>
      </c>
      <c r="L48" s="106"/>
      <c r="M48" s="38">
        <v>0</v>
      </c>
      <c r="N48" s="106"/>
      <c r="O48" s="135">
        <f t="shared" si="17"/>
        <v>0</v>
      </c>
      <c r="P48" s="136"/>
      <c r="Q48" s="40">
        <f t="shared" si="18"/>
        <v>0</v>
      </c>
      <c r="R48" s="38">
        <v>0</v>
      </c>
      <c r="S48" s="39">
        <v>0</v>
      </c>
      <c r="T48" s="38">
        <v>0</v>
      </c>
      <c r="U48" s="39">
        <v>0</v>
      </c>
      <c r="V48" s="38">
        <v>0</v>
      </c>
      <c r="W48" s="39">
        <v>0</v>
      </c>
      <c r="X48" s="135">
        <f t="shared" si="19"/>
        <v>0</v>
      </c>
      <c r="Y48" s="136"/>
      <c r="Z48" s="40">
        <f t="shared" si="20"/>
        <v>0</v>
      </c>
      <c r="AA48" s="149"/>
      <c r="AB48" s="130"/>
      <c r="AC48" s="130"/>
      <c r="AE48" s="27">
        <f t="shared" si="21"/>
      </c>
      <c r="AF48" s="41"/>
      <c r="AG48" s="41"/>
      <c r="AH48" s="41"/>
      <c r="AI48" s="41"/>
      <c r="AJ48" s="41"/>
      <c r="AK48" s="41"/>
    </row>
    <row r="49" spans="1:37" ht="15.75" customHeight="1">
      <c r="A49" s="28"/>
      <c r="B49" s="28"/>
      <c r="C49" s="25">
        <f t="shared" si="13"/>
        <v>0</v>
      </c>
      <c r="D49" s="25">
        <f t="shared" si="14"/>
        <v>0</v>
      </c>
      <c r="E49" s="33">
        <v>13</v>
      </c>
      <c r="F49" s="36"/>
      <c r="G49" s="37">
        <f t="shared" si="15"/>
      </c>
      <c r="H49" s="37">
        <f t="shared" si="16"/>
      </c>
      <c r="I49" s="38">
        <v>0</v>
      </c>
      <c r="J49" s="106"/>
      <c r="K49" s="38">
        <v>0</v>
      </c>
      <c r="L49" s="106"/>
      <c r="M49" s="38">
        <v>0</v>
      </c>
      <c r="N49" s="39"/>
      <c r="O49" s="135">
        <f t="shared" si="17"/>
        <v>0</v>
      </c>
      <c r="P49" s="136"/>
      <c r="Q49" s="40">
        <f t="shared" si="18"/>
        <v>0</v>
      </c>
      <c r="R49" s="38">
        <v>0</v>
      </c>
      <c r="S49" s="39">
        <v>0</v>
      </c>
      <c r="T49" s="38">
        <v>0</v>
      </c>
      <c r="U49" s="39">
        <v>0</v>
      </c>
      <c r="V49" s="38">
        <v>0</v>
      </c>
      <c r="W49" s="39">
        <v>0</v>
      </c>
      <c r="X49" s="135">
        <f t="shared" si="19"/>
        <v>0</v>
      </c>
      <c r="Y49" s="136"/>
      <c r="Z49" s="40">
        <f t="shared" si="20"/>
        <v>0</v>
      </c>
      <c r="AA49" s="149"/>
      <c r="AB49" s="130"/>
      <c r="AC49" s="130"/>
      <c r="AE49" s="27">
        <f t="shared" si="21"/>
      </c>
      <c r="AF49" s="41"/>
      <c r="AG49" s="41"/>
      <c r="AH49" s="41"/>
      <c r="AI49" s="41"/>
      <c r="AJ49" s="41"/>
      <c r="AK49" s="41"/>
    </row>
    <row r="50" spans="1:37" ht="15.75" customHeight="1">
      <c r="A50" s="28"/>
      <c r="B50" s="28"/>
      <c r="C50" s="25">
        <f t="shared" si="13"/>
        <v>0</v>
      </c>
      <c r="D50" s="25">
        <f t="shared" si="14"/>
        <v>0</v>
      </c>
      <c r="E50" s="34">
        <v>14</v>
      </c>
      <c r="F50" s="36"/>
      <c r="G50" s="37">
        <f t="shared" si="15"/>
      </c>
      <c r="H50" s="37">
        <f t="shared" si="16"/>
      </c>
      <c r="I50" s="38">
        <v>0</v>
      </c>
      <c r="J50" s="39">
        <v>0</v>
      </c>
      <c r="K50" s="38">
        <v>0</v>
      </c>
      <c r="L50" s="39">
        <v>0</v>
      </c>
      <c r="M50" s="38">
        <v>0</v>
      </c>
      <c r="N50" s="39">
        <v>0</v>
      </c>
      <c r="O50" s="135">
        <f t="shared" si="17"/>
        <v>0</v>
      </c>
      <c r="P50" s="136"/>
      <c r="Q50" s="40">
        <f t="shared" si="18"/>
        <v>0</v>
      </c>
      <c r="R50" s="38">
        <v>0</v>
      </c>
      <c r="S50" s="39">
        <v>0</v>
      </c>
      <c r="T50" s="38">
        <v>0</v>
      </c>
      <c r="U50" s="39">
        <v>0</v>
      </c>
      <c r="V50" s="38">
        <v>0</v>
      </c>
      <c r="W50" s="39">
        <v>0</v>
      </c>
      <c r="X50" s="135">
        <f t="shared" si="19"/>
        <v>0</v>
      </c>
      <c r="Y50" s="136"/>
      <c r="Z50" s="40">
        <f t="shared" si="20"/>
        <v>0</v>
      </c>
      <c r="AA50" s="149"/>
      <c r="AB50" s="130"/>
      <c r="AC50" s="130"/>
      <c r="AE50" s="27">
        <f t="shared" si="21"/>
      </c>
      <c r="AF50" s="41"/>
      <c r="AG50" s="41"/>
      <c r="AH50" s="41"/>
      <c r="AI50" s="41"/>
      <c r="AJ50" s="41"/>
      <c r="AK50" s="41"/>
    </row>
    <row r="51" spans="1:37" ht="15.75" customHeight="1">
      <c r="A51" s="28"/>
      <c r="B51" s="28"/>
      <c r="C51" s="25">
        <f t="shared" si="13"/>
        <v>0</v>
      </c>
      <c r="D51" s="25">
        <f t="shared" si="14"/>
        <v>0</v>
      </c>
      <c r="E51" s="33">
        <v>15</v>
      </c>
      <c r="F51" s="36"/>
      <c r="G51" s="37">
        <f t="shared" si="15"/>
      </c>
      <c r="H51" s="37">
        <f t="shared" si="16"/>
      </c>
      <c r="I51" s="38">
        <v>0</v>
      </c>
      <c r="J51" s="39">
        <v>0</v>
      </c>
      <c r="K51" s="38">
        <v>0</v>
      </c>
      <c r="L51" s="39">
        <v>0</v>
      </c>
      <c r="M51" s="38"/>
      <c r="N51" s="39">
        <v>0</v>
      </c>
      <c r="O51" s="135">
        <f t="shared" si="17"/>
        <v>0</v>
      </c>
      <c r="P51" s="136"/>
      <c r="Q51" s="40">
        <f t="shared" si="18"/>
        <v>0</v>
      </c>
      <c r="R51" s="38">
        <v>0</v>
      </c>
      <c r="S51" s="39">
        <v>0</v>
      </c>
      <c r="T51" s="38">
        <v>0</v>
      </c>
      <c r="U51" s="39">
        <v>0</v>
      </c>
      <c r="V51" s="38">
        <v>0</v>
      </c>
      <c r="W51" s="39">
        <v>0</v>
      </c>
      <c r="X51" s="135">
        <f t="shared" si="19"/>
        <v>0</v>
      </c>
      <c r="Y51" s="136"/>
      <c r="Z51" s="40">
        <f t="shared" si="20"/>
        <v>0</v>
      </c>
      <c r="AA51" s="149"/>
      <c r="AB51" s="130"/>
      <c r="AC51" s="130"/>
      <c r="AE51" s="27">
        <f t="shared" si="21"/>
      </c>
      <c r="AF51" s="41"/>
      <c r="AG51" s="41"/>
      <c r="AH51" s="41"/>
      <c r="AI51" s="41"/>
      <c r="AJ51" s="41"/>
      <c r="AK51" s="41"/>
    </row>
    <row r="52" spans="1:37" ht="15.75" customHeight="1">
      <c r="A52" s="28"/>
      <c r="B52" s="28"/>
      <c r="C52" s="25">
        <f t="shared" si="13"/>
        <v>0</v>
      </c>
      <c r="D52" s="25">
        <f t="shared" si="14"/>
        <v>0</v>
      </c>
      <c r="E52" s="34">
        <v>16</v>
      </c>
      <c r="F52" s="36"/>
      <c r="G52" s="37">
        <f t="shared" si="15"/>
      </c>
      <c r="H52" s="37">
        <f t="shared" si="16"/>
      </c>
      <c r="I52" s="38">
        <v>0</v>
      </c>
      <c r="J52" s="39">
        <v>0</v>
      </c>
      <c r="K52" s="38">
        <v>0</v>
      </c>
      <c r="L52" s="39">
        <v>0</v>
      </c>
      <c r="M52" s="38"/>
      <c r="N52" s="39">
        <v>0</v>
      </c>
      <c r="O52" s="135">
        <f t="shared" si="17"/>
        <v>0</v>
      </c>
      <c r="P52" s="136"/>
      <c r="Q52" s="40">
        <f t="shared" si="18"/>
        <v>0</v>
      </c>
      <c r="R52" s="38">
        <v>0</v>
      </c>
      <c r="S52" s="39">
        <v>0</v>
      </c>
      <c r="T52" s="38">
        <v>0</v>
      </c>
      <c r="U52" s="39">
        <v>0</v>
      </c>
      <c r="V52" s="38">
        <v>0</v>
      </c>
      <c r="W52" s="39">
        <v>0</v>
      </c>
      <c r="X52" s="135">
        <f t="shared" si="19"/>
        <v>0</v>
      </c>
      <c r="Y52" s="136"/>
      <c r="Z52" s="40">
        <f t="shared" si="20"/>
        <v>0</v>
      </c>
      <c r="AA52" s="149"/>
      <c r="AB52" s="130"/>
      <c r="AC52" s="130"/>
      <c r="AE52" s="27">
        <f t="shared" si="21"/>
      </c>
      <c r="AF52" s="41"/>
      <c r="AG52" s="41"/>
      <c r="AH52" s="41"/>
      <c r="AI52" s="41"/>
      <c r="AJ52" s="41"/>
      <c r="AK52" s="41"/>
    </row>
    <row r="53" spans="1:37" ht="15.75" customHeight="1">
      <c r="A53" s="28"/>
      <c r="B53" s="28"/>
      <c r="C53" s="25">
        <f t="shared" si="13"/>
        <v>0</v>
      </c>
      <c r="D53" s="25">
        <f t="shared" si="14"/>
        <v>0</v>
      </c>
      <c r="E53" s="33">
        <v>17</v>
      </c>
      <c r="F53" s="36"/>
      <c r="G53" s="37">
        <f t="shared" si="15"/>
      </c>
      <c r="H53" s="37">
        <f t="shared" si="16"/>
      </c>
      <c r="I53" s="38">
        <v>0</v>
      </c>
      <c r="J53" s="39">
        <v>0</v>
      </c>
      <c r="K53" s="38">
        <v>0</v>
      </c>
      <c r="L53" s="39">
        <v>0</v>
      </c>
      <c r="M53" s="38"/>
      <c r="N53" s="39">
        <v>0</v>
      </c>
      <c r="O53" s="135">
        <f t="shared" si="17"/>
        <v>0</v>
      </c>
      <c r="P53" s="136"/>
      <c r="Q53" s="40">
        <f t="shared" si="18"/>
        <v>0</v>
      </c>
      <c r="R53" s="38">
        <v>0</v>
      </c>
      <c r="S53" s="39">
        <v>0</v>
      </c>
      <c r="T53" s="38">
        <v>0</v>
      </c>
      <c r="U53" s="39">
        <v>0</v>
      </c>
      <c r="V53" s="38">
        <v>0</v>
      </c>
      <c r="W53" s="39">
        <v>0</v>
      </c>
      <c r="X53" s="135">
        <f t="shared" si="19"/>
        <v>0</v>
      </c>
      <c r="Y53" s="136"/>
      <c r="Z53" s="40">
        <f t="shared" si="20"/>
        <v>0</v>
      </c>
      <c r="AA53" s="149"/>
      <c r="AB53" s="130"/>
      <c r="AC53" s="130"/>
      <c r="AE53" s="27">
        <f t="shared" si="21"/>
      </c>
      <c r="AF53" s="41"/>
      <c r="AG53" s="41"/>
      <c r="AH53" s="41"/>
      <c r="AI53" s="41"/>
      <c r="AJ53" s="41"/>
      <c r="AK53" s="41"/>
    </row>
    <row r="54" spans="1:37" ht="15.75" customHeight="1">
      <c r="A54" s="28"/>
      <c r="B54" s="28"/>
      <c r="C54" s="25">
        <f t="shared" si="13"/>
        <v>0</v>
      </c>
      <c r="D54" s="25">
        <f t="shared" si="14"/>
        <v>0</v>
      </c>
      <c r="E54" s="34">
        <v>18</v>
      </c>
      <c r="F54" s="36"/>
      <c r="G54" s="37">
        <f t="shared" si="15"/>
      </c>
      <c r="H54" s="37">
        <f t="shared" si="16"/>
      </c>
      <c r="I54" s="38">
        <v>0</v>
      </c>
      <c r="J54" s="39">
        <v>0</v>
      </c>
      <c r="K54" s="38">
        <v>0</v>
      </c>
      <c r="L54" s="39">
        <v>0</v>
      </c>
      <c r="M54" s="38"/>
      <c r="N54" s="39">
        <v>0</v>
      </c>
      <c r="O54" s="135">
        <f t="shared" si="17"/>
        <v>0</v>
      </c>
      <c r="P54" s="136"/>
      <c r="Q54" s="40">
        <f t="shared" si="18"/>
        <v>0</v>
      </c>
      <c r="R54" s="38">
        <v>0</v>
      </c>
      <c r="S54" s="39">
        <v>0</v>
      </c>
      <c r="T54" s="38">
        <v>0</v>
      </c>
      <c r="U54" s="39">
        <v>0</v>
      </c>
      <c r="V54" s="38">
        <v>0</v>
      </c>
      <c r="W54" s="39">
        <v>0</v>
      </c>
      <c r="X54" s="135">
        <f t="shared" si="19"/>
        <v>0</v>
      </c>
      <c r="Y54" s="136"/>
      <c r="Z54" s="40">
        <f t="shared" si="20"/>
        <v>0</v>
      </c>
      <c r="AA54" s="149"/>
      <c r="AB54" s="130"/>
      <c r="AC54" s="130"/>
      <c r="AE54" s="27">
        <f t="shared" si="21"/>
      </c>
      <c r="AF54" s="41"/>
      <c r="AG54" s="41"/>
      <c r="AH54" s="41"/>
      <c r="AI54" s="41"/>
      <c r="AJ54" s="41"/>
      <c r="AK54" s="41"/>
    </row>
    <row r="55" spans="1:37" ht="15.75" customHeight="1">
      <c r="A55" s="28"/>
      <c r="B55" s="28"/>
      <c r="C55" s="25">
        <f t="shared" si="13"/>
        <v>0</v>
      </c>
      <c r="D55" s="25">
        <f t="shared" si="14"/>
        <v>0</v>
      </c>
      <c r="E55" s="33">
        <v>19</v>
      </c>
      <c r="F55" s="36"/>
      <c r="G55" s="37">
        <f t="shared" si="15"/>
      </c>
      <c r="H55" s="37">
        <f t="shared" si="16"/>
      </c>
      <c r="I55" s="38">
        <v>0</v>
      </c>
      <c r="J55" s="39">
        <v>0</v>
      </c>
      <c r="K55" s="38">
        <v>0</v>
      </c>
      <c r="L55" s="39">
        <v>0</v>
      </c>
      <c r="M55" s="38"/>
      <c r="N55" s="39">
        <v>0</v>
      </c>
      <c r="O55" s="135">
        <f t="shared" si="17"/>
        <v>0</v>
      </c>
      <c r="P55" s="136"/>
      <c r="Q55" s="40">
        <f t="shared" si="18"/>
        <v>0</v>
      </c>
      <c r="R55" s="38">
        <v>0</v>
      </c>
      <c r="S55" s="39">
        <v>0</v>
      </c>
      <c r="T55" s="38">
        <v>0</v>
      </c>
      <c r="U55" s="39">
        <v>0</v>
      </c>
      <c r="V55" s="38">
        <v>0</v>
      </c>
      <c r="W55" s="39">
        <v>0</v>
      </c>
      <c r="X55" s="135">
        <f t="shared" si="19"/>
        <v>0</v>
      </c>
      <c r="Y55" s="136"/>
      <c r="Z55" s="40">
        <f t="shared" si="20"/>
        <v>0</v>
      </c>
      <c r="AA55" s="149"/>
      <c r="AB55" s="130"/>
      <c r="AC55" s="130"/>
      <c r="AE55" s="27">
        <f t="shared" si="21"/>
      </c>
      <c r="AF55" s="41"/>
      <c r="AG55" s="41"/>
      <c r="AH55" s="41"/>
      <c r="AI55" s="41"/>
      <c r="AJ55" s="41"/>
      <c r="AK55" s="41"/>
    </row>
    <row r="56" spans="1:37" ht="15.75" customHeight="1">
      <c r="A56" s="28"/>
      <c r="B56" s="28"/>
      <c r="C56" s="25">
        <f t="shared" si="13"/>
        <v>0</v>
      </c>
      <c r="D56" s="25">
        <f t="shared" si="14"/>
        <v>0</v>
      </c>
      <c r="E56" s="34">
        <v>20</v>
      </c>
      <c r="F56" s="36"/>
      <c r="G56" s="37">
        <f t="shared" si="15"/>
      </c>
      <c r="H56" s="37">
        <f t="shared" si="16"/>
      </c>
      <c r="I56" s="38">
        <v>0</v>
      </c>
      <c r="J56" s="39">
        <v>0</v>
      </c>
      <c r="K56" s="38">
        <v>0</v>
      </c>
      <c r="L56" s="39">
        <v>0</v>
      </c>
      <c r="M56" s="38">
        <v>0</v>
      </c>
      <c r="N56" s="39">
        <v>0</v>
      </c>
      <c r="O56" s="135">
        <f t="shared" si="17"/>
        <v>0</v>
      </c>
      <c r="P56" s="136"/>
      <c r="Q56" s="40">
        <f t="shared" si="18"/>
        <v>0</v>
      </c>
      <c r="R56" s="38">
        <v>0</v>
      </c>
      <c r="S56" s="39">
        <v>0</v>
      </c>
      <c r="T56" s="38">
        <v>0</v>
      </c>
      <c r="U56" s="39">
        <v>0</v>
      </c>
      <c r="V56" s="38">
        <v>0</v>
      </c>
      <c r="W56" s="39">
        <v>0</v>
      </c>
      <c r="X56" s="135">
        <f t="shared" si="19"/>
        <v>0</v>
      </c>
      <c r="Y56" s="136"/>
      <c r="Z56" s="40">
        <f t="shared" si="20"/>
        <v>0</v>
      </c>
      <c r="AA56" s="151" t="s">
        <v>320</v>
      </c>
      <c r="AB56" s="150"/>
      <c r="AC56" s="150"/>
      <c r="AE56" s="27">
        <f t="shared" si="21"/>
      </c>
      <c r="AF56" s="41"/>
      <c r="AG56" s="41"/>
      <c r="AH56" s="41"/>
      <c r="AI56" s="41"/>
      <c r="AJ56" s="41"/>
      <c r="AK56" s="41"/>
    </row>
    <row r="57" spans="1:37" ht="15.75" customHeight="1">
      <c r="A57" s="28"/>
      <c r="B57" s="28"/>
      <c r="C57" s="25">
        <f t="shared" si="13"/>
        <v>0</v>
      </c>
      <c r="D57" s="25">
        <f t="shared" si="14"/>
        <v>0</v>
      </c>
      <c r="E57" s="33">
        <v>21</v>
      </c>
      <c r="F57" s="36"/>
      <c r="G57" s="37">
        <f t="shared" si="15"/>
      </c>
      <c r="H57" s="37">
        <f t="shared" si="16"/>
      </c>
      <c r="I57" s="38">
        <v>0</v>
      </c>
      <c r="J57" s="39">
        <v>0</v>
      </c>
      <c r="K57" s="38">
        <v>0</v>
      </c>
      <c r="L57" s="39">
        <v>0</v>
      </c>
      <c r="M57" s="38">
        <v>0</v>
      </c>
      <c r="N57" s="39">
        <v>0</v>
      </c>
      <c r="O57" s="135">
        <f t="shared" si="17"/>
        <v>0</v>
      </c>
      <c r="P57" s="136"/>
      <c r="Q57" s="40">
        <f t="shared" si="18"/>
        <v>0</v>
      </c>
      <c r="R57" s="38">
        <v>0</v>
      </c>
      <c r="S57" s="39">
        <v>0</v>
      </c>
      <c r="T57" s="38">
        <v>0</v>
      </c>
      <c r="U57" s="39">
        <v>0</v>
      </c>
      <c r="V57" s="38">
        <v>0</v>
      </c>
      <c r="W57" s="39">
        <v>0</v>
      </c>
      <c r="X57" s="135">
        <f t="shared" si="19"/>
        <v>0</v>
      </c>
      <c r="Y57" s="136"/>
      <c r="Z57" s="40">
        <f t="shared" si="20"/>
        <v>0</v>
      </c>
      <c r="AA57" s="151"/>
      <c r="AB57" s="150"/>
      <c r="AC57" s="150"/>
      <c r="AE57" s="27">
        <f t="shared" si="21"/>
      </c>
      <c r="AF57" s="41"/>
      <c r="AG57" s="41"/>
      <c r="AH57" s="41"/>
      <c r="AI57" s="41"/>
      <c r="AJ57" s="41"/>
      <c r="AK57" s="41"/>
    </row>
    <row r="58" spans="1:37" ht="15.75" customHeight="1">
      <c r="A58" s="28"/>
      <c r="B58" s="28"/>
      <c r="C58" s="25">
        <f t="shared" si="13"/>
        <v>0</v>
      </c>
      <c r="D58" s="25">
        <f t="shared" si="14"/>
        <v>0</v>
      </c>
      <c r="E58" s="34">
        <v>22</v>
      </c>
      <c r="F58" s="36"/>
      <c r="G58" s="37">
        <f t="shared" si="15"/>
      </c>
      <c r="H58" s="37">
        <f t="shared" si="16"/>
      </c>
      <c r="I58" s="38">
        <v>0</v>
      </c>
      <c r="J58" s="39">
        <v>0</v>
      </c>
      <c r="K58" s="38">
        <v>0</v>
      </c>
      <c r="L58" s="39">
        <v>0</v>
      </c>
      <c r="M58" s="38">
        <v>0</v>
      </c>
      <c r="N58" s="39">
        <v>0</v>
      </c>
      <c r="O58" s="135">
        <f t="shared" si="17"/>
        <v>0</v>
      </c>
      <c r="P58" s="136"/>
      <c r="Q58" s="40">
        <f t="shared" si="18"/>
        <v>0</v>
      </c>
      <c r="R58" s="38">
        <v>0</v>
      </c>
      <c r="S58" s="39">
        <v>0</v>
      </c>
      <c r="T58" s="38">
        <v>0</v>
      </c>
      <c r="U58" s="39">
        <v>0</v>
      </c>
      <c r="V58" s="38">
        <v>0</v>
      </c>
      <c r="W58" s="39">
        <v>0</v>
      </c>
      <c r="X58" s="135">
        <f t="shared" si="19"/>
        <v>0</v>
      </c>
      <c r="Y58" s="136"/>
      <c r="Z58" s="40">
        <f t="shared" si="20"/>
        <v>0</v>
      </c>
      <c r="AA58" s="151"/>
      <c r="AB58" s="150"/>
      <c r="AC58" s="150"/>
      <c r="AE58" s="27">
        <f t="shared" si="21"/>
      </c>
      <c r="AF58" s="41"/>
      <c r="AG58" s="41"/>
      <c r="AH58" s="41"/>
      <c r="AI58" s="41"/>
      <c r="AJ58" s="41"/>
      <c r="AK58" s="41"/>
    </row>
    <row r="59" spans="1:37" ht="15.75" customHeight="1">
      <c r="A59" s="28"/>
      <c r="B59" s="28"/>
      <c r="C59" s="25">
        <f t="shared" si="13"/>
        <v>0</v>
      </c>
      <c r="D59" s="25">
        <f t="shared" si="14"/>
        <v>0</v>
      </c>
      <c r="E59" s="33">
        <v>23</v>
      </c>
      <c r="F59" s="36"/>
      <c r="G59" s="37">
        <f t="shared" si="15"/>
      </c>
      <c r="H59" s="37">
        <f t="shared" si="16"/>
      </c>
      <c r="I59" s="38">
        <v>0</v>
      </c>
      <c r="J59" s="39">
        <v>0</v>
      </c>
      <c r="K59" s="38">
        <v>0</v>
      </c>
      <c r="L59" s="39">
        <v>0</v>
      </c>
      <c r="M59" s="38">
        <v>0</v>
      </c>
      <c r="N59" s="39">
        <v>0</v>
      </c>
      <c r="O59" s="135">
        <f t="shared" si="17"/>
        <v>0</v>
      </c>
      <c r="P59" s="136"/>
      <c r="Q59" s="40">
        <f t="shared" si="18"/>
        <v>0</v>
      </c>
      <c r="R59" s="38">
        <v>0</v>
      </c>
      <c r="S59" s="39">
        <v>0</v>
      </c>
      <c r="T59" s="38">
        <v>0</v>
      </c>
      <c r="U59" s="39">
        <v>0</v>
      </c>
      <c r="V59" s="38">
        <v>0</v>
      </c>
      <c r="W59" s="39">
        <v>0</v>
      </c>
      <c r="X59" s="135">
        <f t="shared" si="19"/>
        <v>0</v>
      </c>
      <c r="Y59" s="136"/>
      <c r="Z59" s="40">
        <f t="shared" si="20"/>
        <v>0</v>
      </c>
      <c r="AA59" s="151"/>
      <c r="AB59" s="150"/>
      <c r="AC59" s="150"/>
      <c r="AE59" s="27">
        <f t="shared" si="21"/>
      </c>
      <c r="AF59" s="41"/>
      <c r="AG59" s="41"/>
      <c r="AH59" s="41"/>
      <c r="AI59" s="41"/>
      <c r="AJ59" s="41"/>
      <c r="AK59" s="41"/>
    </row>
    <row r="60" spans="1:37" ht="15.75" customHeight="1">
      <c r="A60" s="28"/>
      <c r="B60" s="28"/>
      <c r="C60" s="25">
        <f t="shared" si="13"/>
        <v>0</v>
      </c>
      <c r="D60" s="25">
        <f t="shared" si="14"/>
        <v>0</v>
      </c>
      <c r="E60" s="34">
        <v>24</v>
      </c>
      <c r="F60" s="36"/>
      <c r="G60" s="37">
        <f t="shared" si="15"/>
      </c>
      <c r="H60" s="37">
        <f t="shared" si="16"/>
      </c>
      <c r="I60" s="38">
        <v>0</v>
      </c>
      <c r="J60" s="39">
        <v>0</v>
      </c>
      <c r="K60" s="38">
        <v>0</v>
      </c>
      <c r="L60" s="39">
        <v>0</v>
      </c>
      <c r="M60" s="38">
        <v>0</v>
      </c>
      <c r="N60" s="39">
        <v>0</v>
      </c>
      <c r="O60" s="135">
        <f t="shared" si="17"/>
        <v>0</v>
      </c>
      <c r="P60" s="136"/>
      <c r="Q60" s="40">
        <f t="shared" si="18"/>
        <v>0</v>
      </c>
      <c r="R60" s="38">
        <v>0</v>
      </c>
      <c r="S60" s="39">
        <v>0</v>
      </c>
      <c r="T60" s="38">
        <v>0</v>
      </c>
      <c r="U60" s="39">
        <v>0</v>
      </c>
      <c r="V60" s="38">
        <v>0</v>
      </c>
      <c r="W60" s="39">
        <v>0</v>
      </c>
      <c r="X60" s="135">
        <f t="shared" si="19"/>
        <v>0</v>
      </c>
      <c r="Y60" s="136"/>
      <c r="Z60" s="40">
        <f t="shared" si="20"/>
        <v>0</v>
      </c>
      <c r="AA60" s="151"/>
      <c r="AB60" s="150"/>
      <c r="AC60" s="150"/>
      <c r="AE60" s="27">
        <f t="shared" si="21"/>
      </c>
      <c r="AF60" s="41"/>
      <c r="AG60" s="41"/>
      <c r="AH60" s="41"/>
      <c r="AI60" s="41"/>
      <c r="AJ60" s="41"/>
      <c r="AK60" s="41"/>
    </row>
    <row r="61" spans="1:37" ht="15.75" customHeight="1">
      <c r="A61" s="28"/>
      <c r="B61" s="28"/>
      <c r="C61" s="25">
        <f t="shared" si="13"/>
        <v>0</v>
      </c>
      <c r="D61" s="25">
        <f t="shared" si="14"/>
        <v>0</v>
      </c>
      <c r="E61" s="33">
        <v>25</v>
      </c>
      <c r="F61" s="36"/>
      <c r="G61" s="37">
        <f t="shared" si="15"/>
      </c>
      <c r="H61" s="37">
        <f t="shared" si="16"/>
      </c>
      <c r="I61" s="38">
        <v>0</v>
      </c>
      <c r="J61" s="39">
        <v>0</v>
      </c>
      <c r="K61" s="38">
        <v>0</v>
      </c>
      <c r="L61" s="39">
        <v>0</v>
      </c>
      <c r="M61" s="38">
        <v>0</v>
      </c>
      <c r="N61" s="39">
        <v>0</v>
      </c>
      <c r="O61" s="135">
        <f t="shared" si="17"/>
        <v>0</v>
      </c>
      <c r="P61" s="136"/>
      <c r="Q61" s="40">
        <f t="shared" si="18"/>
        <v>0</v>
      </c>
      <c r="R61" s="38">
        <v>0</v>
      </c>
      <c r="S61" s="39">
        <v>0</v>
      </c>
      <c r="T61" s="38">
        <v>0</v>
      </c>
      <c r="U61" s="39">
        <v>0</v>
      </c>
      <c r="V61" s="38">
        <v>0</v>
      </c>
      <c r="W61" s="39">
        <v>0</v>
      </c>
      <c r="X61" s="135">
        <f t="shared" si="19"/>
        <v>0</v>
      </c>
      <c r="Y61" s="136"/>
      <c r="Z61" s="40">
        <f t="shared" si="20"/>
        <v>0</v>
      </c>
      <c r="AA61" s="151"/>
      <c r="AB61" s="150"/>
      <c r="AC61" s="150"/>
      <c r="AE61" s="27">
        <f t="shared" si="21"/>
      </c>
      <c r="AF61" s="41"/>
      <c r="AG61" s="41"/>
      <c r="AH61" s="41"/>
      <c r="AI61" s="41"/>
      <c r="AJ61" s="41"/>
      <c r="AK61" s="41"/>
    </row>
    <row r="62" spans="1:37" ht="15.75" customHeight="1">
      <c r="A62" s="28"/>
      <c r="B62" s="28"/>
      <c r="C62" s="25">
        <f t="shared" si="13"/>
        <v>0</v>
      </c>
      <c r="D62" s="25">
        <f t="shared" si="14"/>
        <v>0</v>
      </c>
      <c r="E62" s="34">
        <v>26</v>
      </c>
      <c r="F62" s="36"/>
      <c r="G62" s="37">
        <f t="shared" si="15"/>
      </c>
      <c r="H62" s="37">
        <f t="shared" si="16"/>
      </c>
      <c r="I62" s="38">
        <v>0</v>
      </c>
      <c r="J62" s="39">
        <v>0</v>
      </c>
      <c r="K62" s="38">
        <v>0</v>
      </c>
      <c r="L62" s="39">
        <v>0</v>
      </c>
      <c r="M62" s="38">
        <v>0</v>
      </c>
      <c r="N62" s="39">
        <v>0</v>
      </c>
      <c r="O62" s="135">
        <f t="shared" si="17"/>
        <v>0</v>
      </c>
      <c r="P62" s="136"/>
      <c r="Q62" s="40">
        <f t="shared" si="18"/>
        <v>0</v>
      </c>
      <c r="R62" s="38">
        <v>0</v>
      </c>
      <c r="S62" s="39">
        <v>0</v>
      </c>
      <c r="T62" s="38">
        <v>0</v>
      </c>
      <c r="U62" s="39">
        <v>0</v>
      </c>
      <c r="V62" s="38">
        <v>0</v>
      </c>
      <c r="W62" s="39">
        <v>0</v>
      </c>
      <c r="X62" s="135">
        <f t="shared" si="19"/>
        <v>0</v>
      </c>
      <c r="Y62" s="136"/>
      <c r="Z62" s="40">
        <f t="shared" si="20"/>
        <v>0</v>
      </c>
      <c r="AA62" s="151"/>
      <c r="AB62" s="150"/>
      <c r="AC62" s="150"/>
      <c r="AE62" s="27">
        <f t="shared" si="21"/>
      </c>
      <c r="AF62" s="41"/>
      <c r="AG62" s="41"/>
      <c r="AH62" s="41"/>
      <c r="AI62" s="41"/>
      <c r="AJ62" s="41"/>
      <c r="AK62" s="41"/>
    </row>
    <row r="64" spans="5:19" ht="12.75">
      <c r="E64" s="42" t="s">
        <v>296</v>
      </c>
      <c r="F64" s="42" t="s">
        <v>282</v>
      </c>
      <c r="G64" s="43" t="s">
        <v>283</v>
      </c>
      <c r="H64" s="43" t="s">
        <v>284</v>
      </c>
      <c r="I64" s="42" t="s">
        <v>313</v>
      </c>
      <c r="J64" s="42" t="s">
        <v>281</v>
      </c>
      <c r="K64" s="42" t="s">
        <v>314</v>
      </c>
      <c r="L64" s="42" t="s">
        <v>281</v>
      </c>
      <c r="M64" s="42" t="s">
        <v>282</v>
      </c>
      <c r="N64" s="42" t="s">
        <v>278</v>
      </c>
      <c r="O64" s="102" t="s">
        <v>279</v>
      </c>
      <c r="Q64" s="30">
        <v>0.14354</v>
      </c>
      <c r="R64" s="30">
        <v>220</v>
      </c>
      <c r="S64" s="30">
        <v>1.4</v>
      </c>
    </row>
    <row r="65" spans="5:15" ht="12.75">
      <c r="E65" s="42">
        <f>E6</f>
        <v>1</v>
      </c>
      <c r="F65" s="44">
        <f>F6</f>
        <v>59</v>
      </c>
      <c r="G65" s="43" t="str">
        <f aca="true" t="shared" si="22" ref="G65:G96">IF(OR(F65=0,F65="",F65=" ",ISERROR(VLOOKUP(F65,athletes,2,FALSE))=TRUE),"",CONCATENATE(VLOOKUP(F65,athletes,2,FALSE)," ",VLOOKUP(F65,athletes,3,FALSE)))</f>
        <v>Daniel Gardiner</v>
      </c>
      <c r="H65" s="43" t="str">
        <f aca="true" t="shared" si="23" ref="H65:H96">IF(OR(F65=0,F65="",F65=" ",ISERROR(VLOOKUP(F65,athletes,2,FALSE))=TRUE),"",VLOOKUP(F65,athletes,4,FALSE))</f>
        <v>Leeds City</v>
      </c>
      <c r="I65" s="45">
        <f>O6</f>
        <v>7.23</v>
      </c>
      <c r="J65" s="42">
        <f>IF(OR(I65=0,I65="",I65="DNS"),"",RANK(I65,$I$65:$I$116))</f>
        <v>1</v>
      </c>
      <c r="K65" s="45">
        <f aca="true" t="shared" si="24" ref="K65:K90">X6</f>
        <v>7.23</v>
      </c>
      <c r="L65" s="42">
        <f>IF(OR(K65=0,K65="",K65="DNS"),"",RANK(K65,$K$65:$K$116))</f>
        <v>1</v>
      </c>
      <c r="M65" s="42">
        <f aca="true" t="shared" si="25" ref="M65:M116">F65</f>
        <v>59</v>
      </c>
      <c r="N65" s="42">
        <f aca="true" t="shared" si="26" ref="N65:N116">K65</f>
        <v>7.23</v>
      </c>
      <c r="O65" s="15">
        <f aca="true" t="shared" si="27" ref="O65:O96">IF(OR(F65=0,M65=0,N65=0),0,ROUNDDOWN($Q$64*POWER((N65*100-$R$64),$S$64),0))</f>
        <v>869</v>
      </c>
    </row>
    <row r="66" spans="5:15" ht="12.75">
      <c r="E66" s="42">
        <f aca="true" t="shared" si="28" ref="E66:F90">E7</f>
        <v>2</v>
      </c>
      <c r="F66" s="44">
        <f t="shared" si="28"/>
        <v>61</v>
      </c>
      <c r="G66" s="43" t="str">
        <f t="shared" si="22"/>
        <v>David Guest</v>
      </c>
      <c r="H66" s="43" t="str">
        <f t="shared" si="23"/>
        <v>Bridgend AC</v>
      </c>
      <c r="I66" s="45">
        <f aca="true" t="shared" si="29" ref="I66:I90">O7</f>
        <v>6.88</v>
      </c>
      <c r="J66" s="42">
        <f aca="true" t="shared" si="30" ref="J66:J116">IF(OR(I66=0,I66="",I66="DNS"),"",RANK(I66,$I$65:$I$116))</f>
        <v>2</v>
      </c>
      <c r="K66" s="45">
        <f t="shared" si="24"/>
        <v>6.88</v>
      </c>
      <c r="L66" s="42">
        <f aca="true" t="shared" si="31" ref="L66:L116">IF(OR(K66=0,K66="",K66="DNS"),"",RANK(K66,$K$65:$K$116))</f>
        <v>2</v>
      </c>
      <c r="M66" s="42">
        <f t="shared" si="25"/>
        <v>61</v>
      </c>
      <c r="N66" s="42">
        <f t="shared" si="26"/>
        <v>6.88</v>
      </c>
      <c r="O66" s="15">
        <f t="shared" si="27"/>
        <v>785</v>
      </c>
    </row>
    <row r="67" spans="5:15" ht="12.75">
      <c r="E67" s="42">
        <f t="shared" si="28"/>
        <v>3</v>
      </c>
      <c r="F67" s="44">
        <f t="shared" si="28"/>
        <v>56</v>
      </c>
      <c r="G67" s="43" t="str">
        <f t="shared" si="22"/>
        <v>Ashley Bryant</v>
      </c>
      <c r="H67" s="43" t="str">
        <f t="shared" si="23"/>
        <v>Windsor Slough Eton &amp; Hounslow</v>
      </c>
      <c r="I67" s="45">
        <f t="shared" si="29"/>
        <v>6.61</v>
      </c>
      <c r="J67" s="42">
        <f t="shared" si="30"/>
        <v>6</v>
      </c>
      <c r="K67" s="45">
        <f t="shared" si="24"/>
        <v>6.61</v>
      </c>
      <c r="L67" s="42">
        <f t="shared" si="31"/>
        <v>6</v>
      </c>
      <c r="M67" s="42">
        <f t="shared" si="25"/>
        <v>56</v>
      </c>
      <c r="N67" s="42">
        <f t="shared" si="26"/>
        <v>6.61</v>
      </c>
      <c r="O67" s="15">
        <f t="shared" si="27"/>
        <v>723</v>
      </c>
    </row>
    <row r="68" spans="5:15" ht="12.75">
      <c r="E68" s="42">
        <f t="shared" si="28"/>
        <v>4</v>
      </c>
      <c r="F68" s="44">
        <f t="shared" si="28"/>
        <v>70</v>
      </c>
      <c r="G68" s="43" t="str">
        <f t="shared" si="22"/>
        <v>Andrew Robinson</v>
      </c>
      <c r="H68" s="43" t="str">
        <f t="shared" si="23"/>
        <v>Preston Harriers</v>
      </c>
      <c r="I68" s="45">
        <f t="shared" si="29"/>
        <v>0</v>
      </c>
      <c r="J68" s="42">
        <f t="shared" si="30"/>
      </c>
      <c r="K68" s="45">
        <f t="shared" si="24"/>
        <v>0</v>
      </c>
      <c r="L68" s="42">
        <f t="shared" si="31"/>
      </c>
      <c r="M68" s="42">
        <f t="shared" si="25"/>
        <v>70</v>
      </c>
      <c r="N68" s="42">
        <f t="shared" si="26"/>
        <v>0</v>
      </c>
      <c r="O68" s="15">
        <f t="shared" si="27"/>
        <v>0</v>
      </c>
    </row>
    <row r="69" spans="5:15" ht="12.75">
      <c r="E69" s="42">
        <f t="shared" si="28"/>
        <v>5</v>
      </c>
      <c r="F69" s="44">
        <f t="shared" si="28"/>
        <v>63</v>
      </c>
      <c r="G69" s="43" t="str">
        <f t="shared" si="22"/>
        <v>Michael Holden</v>
      </c>
      <c r="H69" s="43" t="str">
        <f t="shared" si="23"/>
        <v>Colchester Harriers</v>
      </c>
      <c r="I69" s="45">
        <f t="shared" si="29"/>
        <v>6.43</v>
      </c>
      <c r="J69" s="42">
        <f t="shared" si="30"/>
        <v>7</v>
      </c>
      <c r="K69" s="45">
        <f t="shared" si="24"/>
        <v>6.43</v>
      </c>
      <c r="L69" s="42">
        <f t="shared" si="31"/>
        <v>7</v>
      </c>
      <c r="M69" s="42">
        <f t="shared" si="25"/>
        <v>63</v>
      </c>
      <c r="N69" s="42">
        <f t="shared" si="26"/>
        <v>6.43</v>
      </c>
      <c r="O69" s="15">
        <f t="shared" si="27"/>
        <v>682</v>
      </c>
    </row>
    <row r="70" spans="5:15" ht="12.75">
      <c r="E70" s="42">
        <f t="shared" si="28"/>
        <v>6</v>
      </c>
      <c r="F70" s="44">
        <f t="shared" si="28"/>
        <v>60</v>
      </c>
      <c r="G70" s="43" t="str">
        <f t="shared" si="22"/>
        <v>Ben Gregory</v>
      </c>
      <c r="H70" s="43" t="str">
        <f t="shared" si="23"/>
        <v>Vale Of Aylesbury AC</v>
      </c>
      <c r="I70" s="45">
        <f t="shared" si="29"/>
        <v>6.67</v>
      </c>
      <c r="J70" s="42">
        <f t="shared" si="30"/>
        <v>5</v>
      </c>
      <c r="K70" s="45">
        <f t="shared" si="24"/>
        <v>6.67</v>
      </c>
      <c r="L70" s="42">
        <f t="shared" si="31"/>
        <v>5</v>
      </c>
      <c r="M70" s="42">
        <f t="shared" si="25"/>
        <v>60</v>
      </c>
      <c r="N70" s="42">
        <f t="shared" si="26"/>
        <v>6.67</v>
      </c>
      <c r="O70" s="15">
        <f t="shared" si="27"/>
        <v>736</v>
      </c>
    </row>
    <row r="71" spans="5:15" ht="12.75">
      <c r="E71" s="42">
        <f t="shared" si="28"/>
        <v>7</v>
      </c>
      <c r="F71" s="44">
        <f t="shared" si="28"/>
        <v>71</v>
      </c>
      <c r="G71" s="43" t="str">
        <f t="shared" si="22"/>
        <v>Sebastian Rodger</v>
      </c>
      <c r="H71" s="43" t="str">
        <f t="shared" si="23"/>
        <v>Eastbourne</v>
      </c>
      <c r="I71" s="45">
        <f t="shared" si="29"/>
        <v>6.81</v>
      </c>
      <c r="J71" s="42">
        <f t="shared" si="30"/>
        <v>3</v>
      </c>
      <c r="K71" s="45">
        <f t="shared" si="24"/>
        <v>6.81</v>
      </c>
      <c r="L71" s="42">
        <f t="shared" si="31"/>
        <v>3</v>
      </c>
      <c r="M71" s="42">
        <f t="shared" si="25"/>
        <v>71</v>
      </c>
      <c r="N71" s="42">
        <f t="shared" si="26"/>
        <v>6.81</v>
      </c>
      <c r="O71" s="15">
        <f t="shared" si="27"/>
        <v>769</v>
      </c>
    </row>
    <row r="72" spans="5:15" ht="12.75">
      <c r="E72" s="42">
        <f t="shared" si="28"/>
        <v>8</v>
      </c>
      <c r="F72" s="44">
        <f t="shared" si="28"/>
        <v>65</v>
      </c>
      <c r="G72" s="43" t="str">
        <f t="shared" si="22"/>
        <v>Will Lambourne</v>
      </c>
      <c r="H72" s="43" t="str">
        <f t="shared" si="23"/>
        <v>Milton Keynes</v>
      </c>
      <c r="I72" s="45">
        <f t="shared" si="29"/>
        <v>6.72</v>
      </c>
      <c r="J72" s="42">
        <f t="shared" si="30"/>
        <v>4</v>
      </c>
      <c r="K72" s="45">
        <f t="shared" si="24"/>
        <v>6.72</v>
      </c>
      <c r="L72" s="42">
        <f t="shared" si="31"/>
        <v>4</v>
      </c>
      <c r="M72" s="42">
        <f t="shared" si="25"/>
        <v>65</v>
      </c>
      <c r="N72" s="42">
        <f t="shared" si="26"/>
        <v>6.72</v>
      </c>
      <c r="O72" s="15">
        <f t="shared" si="27"/>
        <v>748</v>
      </c>
    </row>
    <row r="73" spans="5:15" ht="12.75">
      <c r="E73" s="42">
        <f t="shared" si="28"/>
        <v>9</v>
      </c>
      <c r="F73" s="44">
        <f t="shared" si="28"/>
        <v>55</v>
      </c>
      <c r="G73" s="43" t="str">
        <f t="shared" si="22"/>
        <v>Jack Andrew</v>
      </c>
      <c r="H73" s="43" t="str">
        <f t="shared" si="23"/>
        <v>Macclesfield Harriers</v>
      </c>
      <c r="I73" s="45">
        <f t="shared" si="29"/>
        <v>6.33</v>
      </c>
      <c r="J73" s="42">
        <f t="shared" si="30"/>
        <v>10</v>
      </c>
      <c r="K73" s="45">
        <f t="shared" si="24"/>
        <v>6.33</v>
      </c>
      <c r="L73" s="42">
        <f t="shared" si="31"/>
        <v>10</v>
      </c>
      <c r="M73" s="42">
        <f t="shared" si="25"/>
        <v>55</v>
      </c>
      <c r="N73" s="42">
        <f t="shared" si="26"/>
        <v>6.33</v>
      </c>
      <c r="O73" s="15">
        <f t="shared" si="27"/>
        <v>659</v>
      </c>
    </row>
    <row r="74" spans="5:15" ht="12.75">
      <c r="E74" s="42">
        <f t="shared" si="28"/>
        <v>10</v>
      </c>
      <c r="F74" s="44">
        <f t="shared" si="28"/>
        <v>68</v>
      </c>
      <c r="G74" s="43" t="str">
        <f t="shared" si="22"/>
        <v>Jack Mcshane</v>
      </c>
      <c r="H74" s="43" t="str">
        <f t="shared" si="23"/>
        <v>Corby A.C</v>
      </c>
      <c r="I74" s="45">
        <f t="shared" si="29"/>
        <v>6.16</v>
      </c>
      <c r="J74" s="42">
        <f t="shared" si="30"/>
        <v>12</v>
      </c>
      <c r="K74" s="45">
        <f t="shared" si="24"/>
        <v>6.16</v>
      </c>
      <c r="L74" s="42">
        <f t="shared" si="31"/>
        <v>12</v>
      </c>
      <c r="M74" s="42">
        <f t="shared" si="25"/>
        <v>68</v>
      </c>
      <c r="N74" s="42">
        <f t="shared" si="26"/>
        <v>6.16</v>
      </c>
      <c r="O74" s="15">
        <f t="shared" si="27"/>
        <v>621</v>
      </c>
    </row>
    <row r="75" spans="5:15" ht="12.75">
      <c r="E75" s="42">
        <f t="shared" si="28"/>
        <v>11</v>
      </c>
      <c r="F75" s="44">
        <f t="shared" si="28"/>
        <v>0</v>
      </c>
      <c r="G75" s="43">
        <f t="shared" si="22"/>
      </c>
      <c r="H75" s="43">
        <f t="shared" si="23"/>
      </c>
      <c r="I75" s="45">
        <f t="shared" si="29"/>
        <v>0</v>
      </c>
      <c r="J75" s="42">
        <f t="shared" si="30"/>
      </c>
      <c r="K75" s="45">
        <f t="shared" si="24"/>
        <v>0</v>
      </c>
      <c r="L75" s="42">
        <f t="shared" si="31"/>
      </c>
      <c r="M75" s="42">
        <f t="shared" si="25"/>
        <v>0</v>
      </c>
      <c r="N75" s="42">
        <f t="shared" si="26"/>
        <v>0</v>
      </c>
      <c r="O75" s="15">
        <f t="shared" si="27"/>
        <v>0</v>
      </c>
    </row>
    <row r="76" spans="5:15" ht="12.75">
      <c r="E76" s="42">
        <f t="shared" si="28"/>
        <v>12</v>
      </c>
      <c r="F76" s="44">
        <f t="shared" si="28"/>
        <v>0</v>
      </c>
      <c r="G76" s="43">
        <f t="shared" si="22"/>
      </c>
      <c r="H76" s="43">
        <f t="shared" si="23"/>
      </c>
      <c r="I76" s="45">
        <f t="shared" si="29"/>
        <v>0</v>
      </c>
      <c r="J76" s="42">
        <f t="shared" si="30"/>
      </c>
      <c r="K76" s="45">
        <f t="shared" si="24"/>
        <v>0</v>
      </c>
      <c r="L76" s="42">
        <f t="shared" si="31"/>
      </c>
      <c r="M76" s="42">
        <f t="shared" si="25"/>
        <v>0</v>
      </c>
      <c r="N76" s="42">
        <f t="shared" si="26"/>
        <v>0</v>
      </c>
      <c r="O76" s="15">
        <f t="shared" si="27"/>
        <v>0</v>
      </c>
    </row>
    <row r="77" spans="5:15" ht="12.75">
      <c r="E77" s="42">
        <f t="shared" si="28"/>
        <v>13</v>
      </c>
      <c r="F77" s="44">
        <f t="shared" si="28"/>
        <v>0</v>
      </c>
      <c r="G77" s="43">
        <f t="shared" si="22"/>
      </c>
      <c r="H77" s="43">
        <f t="shared" si="23"/>
      </c>
      <c r="I77" s="45">
        <f t="shared" si="29"/>
        <v>0</v>
      </c>
      <c r="J77" s="42">
        <f t="shared" si="30"/>
      </c>
      <c r="K77" s="45">
        <f t="shared" si="24"/>
        <v>0</v>
      </c>
      <c r="L77" s="42">
        <f t="shared" si="31"/>
      </c>
      <c r="M77" s="42">
        <f t="shared" si="25"/>
        <v>0</v>
      </c>
      <c r="N77" s="42">
        <f t="shared" si="26"/>
        <v>0</v>
      </c>
      <c r="O77" s="15">
        <f t="shared" si="27"/>
        <v>0</v>
      </c>
    </row>
    <row r="78" spans="5:15" ht="12.75">
      <c r="E78" s="42">
        <f t="shared" si="28"/>
        <v>14</v>
      </c>
      <c r="F78" s="44">
        <f t="shared" si="28"/>
        <v>0</v>
      </c>
      <c r="G78" s="43">
        <f t="shared" si="22"/>
      </c>
      <c r="H78" s="43">
        <f t="shared" si="23"/>
      </c>
      <c r="I78" s="45">
        <f t="shared" si="29"/>
        <v>0</v>
      </c>
      <c r="J78" s="42">
        <f t="shared" si="30"/>
      </c>
      <c r="K78" s="45">
        <f t="shared" si="24"/>
        <v>0</v>
      </c>
      <c r="L78" s="42">
        <f t="shared" si="31"/>
      </c>
      <c r="M78" s="42">
        <f t="shared" si="25"/>
        <v>0</v>
      </c>
      <c r="N78" s="42">
        <f t="shared" si="26"/>
        <v>0</v>
      </c>
      <c r="O78" s="15">
        <f t="shared" si="27"/>
        <v>0</v>
      </c>
    </row>
    <row r="79" spans="5:15" ht="12.75">
      <c r="E79" s="42">
        <f t="shared" si="28"/>
        <v>15</v>
      </c>
      <c r="F79" s="44">
        <f t="shared" si="28"/>
        <v>0</v>
      </c>
      <c r="G79" s="43">
        <f t="shared" si="22"/>
      </c>
      <c r="H79" s="43">
        <f t="shared" si="23"/>
      </c>
      <c r="I79" s="45">
        <f t="shared" si="29"/>
        <v>0</v>
      </c>
      <c r="J79" s="42">
        <f t="shared" si="30"/>
      </c>
      <c r="K79" s="45">
        <f t="shared" si="24"/>
        <v>0</v>
      </c>
      <c r="L79" s="42">
        <f t="shared" si="31"/>
      </c>
      <c r="M79" s="42">
        <f t="shared" si="25"/>
        <v>0</v>
      </c>
      <c r="N79" s="42">
        <f t="shared" si="26"/>
        <v>0</v>
      </c>
      <c r="O79" s="15">
        <f t="shared" si="27"/>
        <v>0</v>
      </c>
    </row>
    <row r="80" spans="5:15" ht="12.75">
      <c r="E80" s="42">
        <f t="shared" si="28"/>
        <v>16</v>
      </c>
      <c r="F80" s="44">
        <f t="shared" si="28"/>
        <v>0</v>
      </c>
      <c r="G80" s="43">
        <f t="shared" si="22"/>
      </c>
      <c r="H80" s="43">
        <f t="shared" si="23"/>
      </c>
      <c r="I80" s="45">
        <f t="shared" si="29"/>
        <v>0</v>
      </c>
      <c r="J80" s="42">
        <f t="shared" si="30"/>
      </c>
      <c r="K80" s="45">
        <f t="shared" si="24"/>
        <v>0</v>
      </c>
      <c r="L80" s="42">
        <f t="shared" si="31"/>
      </c>
      <c r="M80" s="42">
        <f t="shared" si="25"/>
        <v>0</v>
      </c>
      <c r="N80" s="42">
        <f t="shared" si="26"/>
        <v>0</v>
      </c>
      <c r="O80" s="15">
        <f t="shared" si="27"/>
        <v>0</v>
      </c>
    </row>
    <row r="81" spans="5:15" ht="12.75">
      <c r="E81" s="42">
        <f t="shared" si="28"/>
        <v>17</v>
      </c>
      <c r="F81" s="44">
        <f t="shared" si="28"/>
        <v>0</v>
      </c>
      <c r="G81" s="43">
        <f t="shared" si="22"/>
      </c>
      <c r="H81" s="43">
        <f t="shared" si="23"/>
      </c>
      <c r="I81" s="45">
        <f t="shared" si="29"/>
        <v>0</v>
      </c>
      <c r="J81" s="42">
        <f t="shared" si="30"/>
      </c>
      <c r="K81" s="45">
        <f t="shared" si="24"/>
        <v>0</v>
      </c>
      <c r="L81" s="42">
        <f t="shared" si="31"/>
      </c>
      <c r="M81" s="42">
        <f t="shared" si="25"/>
        <v>0</v>
      </c>
      <c r="N81" s="42">
        <f t="shared" si="26"/>
        <v>0</v>
      </c>
      <c r="O81" s="15">
        <f t="shared" si="27"/>
        <v>0</v>
      </c>
    </row>
    <row r="82" spans="5:15" ht="12.75">
      <c r="E82" s="42">
        <f t="shared" si="28"/>
        <v>18</v>
      </c>
      <c r="F82" s="44">
        <f t="shared" si="28"/>
        <v>0</v>
      </c>
      <c r="G82" s="43">
        <f t="shared" si="22"/>
      </c>
      <c r="H82" s="43">
        <f t="shared" si="23"/>
      </c>
      <c r="I82" s="45">
        <f t="shared" si="29"/>
        <v>0</v>
      </c>
      <c r="J82" s="42">
        <f t="shared" si="30"/>
      </c>
      <c r="K82" s="45">
        <f t="shared" si="24"/>
        <v>0</v>
      </c>
      <c r="L82" s="42">
        <f t="shared" si="31"/>
      </c>
      <c r="M82" s="42">
        <f t="shared" si="25"/>
        <v>0</v>
      </c>
      <c r="N82" s="42">
        <f t="shared" si="26"/>
        <v>0</v>
      </c>
      <c r="O82" s="15">
        <f t="shared" si="27"/>
        <v>0</v>
      </c>
    </row>
    <row r="83" spans="5:15" ht="12.75">
      <c r="E83" s="42">
        <f t="shared" si="28"/>
        <v>19</v>
      </c>
      <c r="F83" s="44">
        <f t="shared" si="28"/>
        <v>0</v>
      </c>
      <c r="G83" s="43">
        <f t="shared" si="22"/>
      </c>
      <c r="H83" s="43">
        <f t="shared" si="23"/>
      </c>
      <c r="I83" s="45">
        <f t="shared" si="29"/>
        <v>0</v>
      </c>
      <c r="J83" s="42">
        <f t="shared" si="30"/>
      </c>
      <c r="K83" s="45">
        <f t="shared" si="24"/>
        <v>0</v>
      </c>
      <c r="L83" s="42">
        <f t="shared" si="31"/>
      </c>
      <c r="M83" s="42">
        <f t="shared" si="25"/>
        <v>0</v>
      </c>
      <c r="N83" s="42">
        <f t="shared" si="26"/>
        <v>0</v>
      </c>
      <c r="O83" s="15">
        <f t="shared" si="27"/>
        <v>0</v>
      </c>
    </row>
    <row r="84" spans="5:15" ht="12.75">
      <c r="E84" s="42">
        <f t="shared" si="28"/>
        <v>20</v>
      </c>
      <c r="F84" s="44">
        <f t="shared" si="28"/>
        <v>0</v>
      </c>
      <c r="G84" s="43">
        <f t="shared" si="22"/>
      </c>
      <c r="H84" s="43">
        <f t="shared" si="23"/>
      </c>
      <c r="I84" s="45">
        <f t="shared" si="29"/>
        <v>0</v>
      </c>
      <c r="J84" s="42">
        <f t="shared" si="30"/>
      </c>
      <c r="K84" s="45">
        <f t="shared" si="24"/>
        <v>0</v>
      </c>
      <c r="L84" s="42">
        <f t="shared" si="31"/>
      </c>
      <c r="M84" s="42">
        <f t="shared" si="25"/>
        <v>0</v>
      </c>
      <c r="N84" s="42">
        <f t="shared" si="26"/>
        <v>0</v>
      </c>
      <c r="O84" s="15">
        <f t="shared" si="27"/>
        <v>0</v>
      </c>
    </row>
    <row r="85" spans="5:15" ht="12.75">
      <c r="E85" s="42">
        <f t="shared" si="28"/>
        <v>21</v>
      </c>
      <c r="F85" s="44">
        <f t="shared" si="28"/>
        <v>0</v>
      </c>
      <c r="G85" s="43">
        <f t="shared" si="22"/>
      </c>
      <c r="H85" s="43">
        <f t="shared" si="23"/>
      </c>
      <c r="I85" s="45">
        <f t="shared" si="29"/>
        <v>0</v>
      </c>
      <c r="J85" s="42">
        <f t="shared" si="30"/>
      </c>
      <c r="K85" s="45">
        <f t="shared" si="24"/>
        <v>0</v>
      </c>
      <c r="L85" s="42">
        <f t="shared" si="31"/>
      </c>
      <c r="M85" s="42">
        <f t="shared" si="25"/>
        <v>0</v>
      </c>
      <c r="N85" s="42">
        <f t="shared" si="26"/>
        <v>0</v>
      </c>
      <c r="O85" s="15">
        <f t="shared" si="27"/>
        <v>0</v>
      </c>
    </row>
    <row r="86" spans="5:15" ht="12.75">
      <c r="E86" s="42">
        <f t="shared" si="28"/>
        <v>22</v>
      </c>
      <c r="F86" s="44">
        <f t="shared" si="28"/>
        <v>0</v>
      </c>
      <c r="G86" s="43">
        <f t="shared" si="22"/>
      </c>
      <c r="H86" s="43">
        <f t="shared" si="23"/>
      </c>
      <c r="I86" s="45">
        <f t="shared" si="29"/>
        <v>0</v>
      </c>
      <c r="J86" s="42">
        <f t="shared" si="30"/>
      </c>
      <c r="K86" s="45">
        <f t="shared" si="24"/>
        <v>0</v>
      </c>
      <c r="L86" s="42">
        <f t="shared" si="31"/>
      </c>
      <c r="M86" s="42">
        <f t="shared" si="25"/>
        <v>0</v>
      </c>
      <c r="N86" s="42">
        <f t="shared" si="26"/>
        <v>0</v>
      </c>
      <c r="O86" s="15">
        <f t="shared" si="27"/>
        <v>0</v>
      </c>
    </row>
    <row r="87" spans="5:15" ht="12.75">
      <c r="E87" s="42">
        <f t="shared" si="28"/>
        <v>23</v>
      </c>
      <c r="F87" s="44">
        <f t="shared" si="28"/>
        <v>0</v>
      </c>
      <c r="G87" s="43">
        <f t="shared" si="22"/>
      </c>
      <c r="H87" s="43">
        <f t="shared" si="23"/>
      </c>
      <c r="I87" s="45">
        <f t="shared" si="29"/>
        <v>0</v>
      </c>
      <c r="J87" s="42">
        <f t="shared" si="30"/>
      </c>
      <c r="K87" s="45">
        <f t="shared" si="24"/>
        <v>0</v>
      </c>
      <c r="L87" s="42">
        <f t="shared" si="31"/>
      </c>
      <c r="M87" s="42">
        <f t="shared" si="25"/>
        <v>0</v>
      </c>
      <c r="N87" s="42">
        <f t="shared" si="26"/>
        <v>0</v>
      </c>
      <c r="O87" s="15">
        <f t="shared" si="27"/>
        <v>0</v>
      </c>
    </row>
    <row r="88" spans="5:15" ht="12.75">
      <c r="E88" s="42">
        <f t="shared" si="28"/>
        <v>24</v>
      </c>
      <c r="F88" s="44">
        <f t="shared" si="28"/>
        <v>0</v>
      </c>
      <c r="G88" s="43">
        <f t="shared" si="22"/>
      </c>
      <c r="H88" s="43">
        <f t="shared" si="23"/>
      </c>
      <c r="I88" s="45">
        <f t="shared" si="29"/>
        <v>0</v>
      </c>
      <c r="J88" s="42">
        <f t="shared" si="30"/>
      </c>
      <c r="K88" s="45">
        <f t="shared" si="24"/>
        <v>0</v>
      </c>
      <c r="L88" s="42">
        <f t="shared" si="31"/>
      </c>
      <c r="M88" s="42">
        <f t="shared" si="25"/>
        <v>0</v>
      </c>
      <c r="N88" s="42">
        <f t="shared" si="26"/>
        <v>0</v>
      </c>
      <c r="O88" s="15">
        <f t="shared" si="27"/>
        <v>0</v>
      </c>
    </row>
    <row r="89" spans="5:15" ht="12.75">
      <c r="E89" s="42">
        <f t="shared" si="28"/>
        <v>25</v>
      </c>
      <c r="F89" s="44">
        <f t="shared" si="28"/>
        <v>0</v>
      </c>
      <c r="G89" s="43">
        <f t="shared" si="22"/>
      </c>
      <c r="H89" s="43">
        <f t="shared" si="23"/>
      </c>
      <c r="I89" s="45">
        <f t="shared" si="29"/>
        <v>0</v>
      </c>
      <c r="J89" s="42">
        <f t="shared" si="30"/>
      </c>
      <c r="K89" s="45">
        <f t="shared" si="24"/>
        <v>0</v>
      </c>
      <c r="L89" s="42">
        <f t="shared" si="31"/>
      </c>
      <c r="M89" s="42">
        <f t="shared" si="25"/>
        <v>0</v>
      </c>
      <c r="N89" s="42">
        <f t="shared" si="26"/>
        <v>0</v>
      </c>
      <c r="O89" s="15">
        <f t="shared" si="27"/>
        <v>0</v>
      </c>
    </row>
    <row r="90" spans="5:15" ht="12.75">
      <c r="E90" s="42">
        <f t="shared" si="28"/>
        <v>26</v>
      </c>
      <c r="F90" s="44">
        <f t="shared" si="28"/>
        <v>0</v>
      </c>
      <c r="G90" s="43">
        <f t="shared" si="22"/>
      </c>
      <c r="H90" s="43">
        <f t="shared" si="23"/>
      </c>
      <c r="I90" s="45">
        <f t="shared" si="29"/>
        <v>0</v>
      </c>
      <c r="J90" s="42">
        <f t="shared" si="30"/>
      </c>
      <c r="K90" s="45">
        <f t="shared" si="24"/>
        <v>0</v>
      </c>
      <c r="L90" s="42">
        <f t="shared" si="31"/>
      </c>
      <c r="M90" s="42">
        <f t="shared" si="25"/>
        <v>0</v>
      </c>
      <c r="N90" s="42">
        <f t="shared" si="26"/>
        <v>0</v>
      </c>
      <c r="O90" s="15">
        <f t="shared" si="27"/>
        <v>0</v>
      </c>
    </row>
    <row r="91" spans="5:15" ht="12.75">
      <c r="E91" s="42">
        <f>E37</f>
        <v>1</v>
      </c>
      <c r="F91" s="44">
        <f>F37</f>
        <v>62</v>
      </c>
      <c r="G91" s="43" t="str">
        <f t="shared" si="22"/>
        <v>Bradley Hall</v>
      </c>
      <c r="H91" s="43" t="str">
        <f t="shared" si="23"/>
        <v>Crawley AC</v>
      </c>
      <c r="I91" s="45">
        <f>O37</f>
        <v>6.38</v>
      </c>
      <c r="J91" s="42">
        <f t="shared" si="30"/>
        <v>8</v>
      </c>
      <c r="K91" s="45">
        <f>X37</f>
        <v>6.38</v>
      </c>
      <c r="L91" s="42">
        <f t="shared" si="31"/>
        <v>8</v>
      </c>
      <c r="M91" s="42">
        <f t="shared" si="25"/>
        <v>62</v>
      </c>
      <c r="N91" s="42">
        <f t="shared" si="26"/>
        <v>6.38</v>
      </c>
      <c r="O91" s="15">
        <f t="shared" si="27"/>
        <v>670</v>
      </c>
    </row>
    <row r="92" spans="5:15" ht="12.75">
      <c r="E92" s="42">
        <f aca="true" t="shared" si="32" ref="E92:F116">E38</f>
        <v>2</v>
      </c>
      <c r="F92" s="44">
        <f t="shared" si="32"/>
        <v>77</v>
      </c>
      <c r="G92" s="43" t="str">
        <f t="shared" si="22"/>
        <v>Matthew Wright</v>
      </c>
      <c r="H92" s="43" t="str">
        <f t="shared" si="23"/>
        <v>Kendal</v>
      </c>
      <c r="I92" s="45">
        <f aca="true" t="shared" si="33" ref="I92:I116">O38</f>
        <v>6.34</v>
      </c>
      <c r="J92" s="42">
        <f t="shared" si="30"/>
        <v>9</v>
      </c>
      <c r="K92" s="45">
        <f aca="true" t="shared" si="34" ref="K92:K116">X38</f>
        <v>6.34</v>
      </c>
      <c r="L92" s="42">
        <f t="shared" si="31"/>
        <v>9</v>
      </c>
      <c r="M92" s="42">
        <f t="shared" si="25"/>
        <v>77</v>
      </c>
      <c r="N92" s="42">
        <f t="shared" si="26"/>
        <v>6.34</v>
      </c>
      <c r="O92" s="15">
        <f t="shared" si="27"/>
        <v>661</v>
      </c>
    </row>
    <row r="93" spans="5:15" ht="12.75">
      <c r="E93" s="42">
        <f t="shared" si="32"/>
        <v>3</v>
      </c>
      <c r="F93" s="44">
        <f t="shared" si="32"/>
        <v>75</v>
      </c>
      <c r="G93" s="43" t="str">
        <f t="shared" si="22"/>
        <v>Michael Sweeney</v>
      </c>
      <c r="H93" s="43" t="str">
        <f t="shared" si="23"/>
        <v>Liverpool Harriers</v>
      </c>
      <c r="I93" s="45">
        <f t="shared" si="33"/>
        <v>6.15</v>
      </c>
      <c r="J93" s="42">
        <f t="shared" si="30"/>
        <v>13</v>
      </c>
      <c r="K93" s="45">
        <f t="shared" si="34"/>
        <v>6.15</v>
      </c>
      <c r="L93" s="42">
        <f t="shared" si="31"/>
        <v>13</v>
      </c>
      <c r="M93" s="42">
        <f t="shared" si="25"/>
        <v>75</v>
      </c>
      <c r="N93" s="42">
        <f t="shared" si="26"/>
        <v>6.15</v>
      </c>
      <c r="O93" s="15">
        <f t="shared" si="27"/>
        <v>619</v>
      </c>
    </row>
    <row r="94" spans="5:15" ht="12.75">
      <c r="E94" s="42">
        <f t="shared" si="32"/>
        <v>4</v>
      </c>
      <c r="F94" s="44">
        <f t="shared" si="32"/>
        <v>57</v>
      </c>
      <c r="G94" s="43" t="str">
        <f t="shared" si="22"/>
        <v>David Dempsey</v>
      </c>
      <c r="H94" s="43" t="str">
        <f t="shared" si="23"/>
        <v>Longwood Harriers</v>
      </c>
      <c r="I94" s="45">
        <f t="shared" si="33"/>
        <v>6.03</v>
      </c>
      <c r="J94" s="42">
        <f t="shared" si="30"/>
        <v>15</v>
      </c>
      <c r="K94" s="45">
        <f t="shared" si="34"/>
        <v>6.03</v>
      </c>
      <c r="L94" s="42">
        <f t="shared" si="31"/>
        <v>15</v>
      </c>
      <c r="M94" s="42">
        <f t="shared" si="25"/>
        <v>57</v>
      </c>
      <c r="N94" s="42">
        <f t="shared" si="26"/>
        <v>6.03</v>
      </c>
      <c r="O94" s="15">
        <f t="shared" si="27"/>
        <v>593</v>
      </c>
    </row>
    <row r="95" spans="5:15" ht="12.75">
      <c r="E95" s="42">
        <f t="shared" si="32"/>
        <v>5</v>
      </c>
      <c r="F95" s="44">
        <f t="shared" si="32"/>
        <v>74</v>
      </c>
      <c r="G95" s="43" t="str">
        <f t="shared" si="22"/>
        <v>Lewis Stead</v>
      </c>
      <c r="H95" s="43" t="str">
        <f t="shared" si="23"/>
        <v>Unknown</v>
      </c>
      <c r="I95" s="45">
        <f t="shared" si="33"/>
        <v>6.09</v>
      </c>
      <c r="J95" s="42">
        <f t="shared" si="30"/>
        <v>14</v>
      </c>
      <c r="K95" s="45">
        <f t="shared" si="34"/>
        <v>6.09</v>
      </c>
      <c r="L95" s="42">
        <f t="shared" si="31"/>
        <v>14</v>
      </c>
      <c r="M95" s="42">
        <f t="shared" si="25"/>
        <v>74</v>
      </c>
      <c r="N95" s="42">
        <f t="shared" si="26"/>
        <v>6.09</v>
      </c>
      <c r="O95" s="15">
        <f t="shared" si="27"/>
        <v>606</v>
      </c>
    </row>
    <row r="96" spans="5:15" ht="12.75">
      <c r="E96" s="42">
        <f t="shared" si="32"/>
        <v>6</v>
      </c>
      <c r="F96" s="44">
        <f t="shared" si="32"/>
        <v>72</v>
      </c>
      <c r="G96" s="43" t="str">
        <f t="shared" si="22"/>
        <v>Sam Sleap</v>
      </c>
      <c r="H96" s="43" t="str">
        <f t="shared" si="23"/>
        <v>Basingstoke Mid Hants</v>
      </c>
      <c r="I96" s="45">
        <f t="shared" si="33"/>
        <v>5.52</v>
      </c>
      <c r="J96" s="42">
        <f t="shared" si="30"/>
        <v>18</v>
      </c>
      <c r="K96" s="45">
        <f t="shared" si="34"/>
        <v>5.52</v>
      </c>
      <c r="L96" s="42">
        <f t="shared" si="31"/>
        <v>18</v>
      </c>
      <c r="M96" s="42">
        <f t="shared" si="25"/>
        <v>72</v>
      </c>
      <c r="N96" s="42">
        <f t="shared" si="26"/>
        <v>5.52</v>
      </c>
      <c r="O96" s="15">
        <f t="shared" si="27"/>
        <v>485</v>
      </c>
    </row>
    <row r="97" spans="5:15" ht="12.75">
      <c r="E97" s="42">
        <f t="shared" si="32"/>
        <v>7</v>
      </c>
      <c r="F97" s="44">
        <f t="shared" si="32"/>
        <v>58</v>
      </c>
      <c r="G97" s="43" t="str">
        <f aca="true" t="shared" si="35" ref="G97:G116">IF(OR(F97=0,F97="",F97=" ",ISERROR(VLOOKUP(F97,athletes,2,FALSE))=TRUE),"",CONCATENATE(VLOOKUP(F97,athletes,2,FALSE)," ",VLOOKUP(F97,athletes,3,FALSE)))</f>
        <v>Adam Edgar</v>
      </c>
      <c r="H97" s="43" t="str">
        <f aca="true" t="shared" si="36" ref="H97:H116">IF(OR(F97=0,F97="",F97=" ",ISERROR(VLOOKUP(F97,athletes,2,FALSE))=TRUE),"",VLOOKUP(F97,athletes,4,FALSE))</f>
        <v>Macclesfield</v>
      </c>
      <c r="I97" s="45">
        <f t="shared" si="33"/>
        <v>6.02</v>
      </c>
      <c r="J97" s="42">
        <f t="shared" si="30"/>
        <v>16</v>
      </c>
      <c r="K97" s="45">
        <f t="shared" si="34"/>
        <v>6.02</v>
      </c>
      <c r="L97" s="42">
        <f t="shared" si="31"/>
        <v>16</v>
      </c>
      <c r="M97" s="42">
        <f t="shared" si="25"/>
        <v>58</v>
      </c>
      <c r="N97" s="42">
        <f t="shared" si="26"/>
        <v>6.02</v>
      </c>
      <c r="O97" s="15">
        <f aca="true" t="shared" si="37" ref="O97:O116">IF(OR(F97=0,M97=0,N97=0),0,ROUNDDOWN($Q$64*POWER((N97*100-$R$64),$S$64),0))</f>
        <v>591</v>
      </c>
    </row>
    <row r="98" spans="5:15" ht="12.75">
      <c r="E98" s="42">
        <f t="shared" si="32"/>
        <v>8</v>
      </c>
      <c r="F98" s="44">
        <f t="shared" si="32"/>
        <v>66</v>
      </c>
      <c r="G98" s="43" t="str">
        <f t="shared" si="35"/>
        <v>Shaun Leigh</v>
      </c>
      <c r="H98" s="43" t="str">
        <f t="shared" si="36"/>
        <v>Brighton &amp; Hove AC</v>
      </c>
      <c r="I98" s="45">
        <f t="shared" si="33"/>
        <v>6.25</v>
      </c>
      <c r="J98" s="42">
        <f t="shared" si="30"/>
        <v>11</v>
      </c>
      <c r="K98" s="45">
        <f t="shared" si="34"/>
        <v>6.25</v>
      </c>
      <c r="L98" s="42">
        <f t="shared" si="31"/>
        <v>11</v>
      </c>
      <c r="M98" s="42">
        <f t="shared" si="25"/>
        <v>66</v>
      </c>
      <c r="N98" s="42">
        <f t="shared" si="26"/>
        <v>6.25</v>
      </c>
      <c r="O98" s="15">
        <f t="shared" si="37"/>
        <v>641</v>
      </c>
    </row>
    <row r="99" spans="5:15" ht="12.75">
      <c r="E99" s="42">
        <f t="shared" si="32"/>
        <v>9</v>
      </c>
      <c r="F99" s="44">
        <f t="shared" si="32"/>
        <v>67</v>
      </c>
      <c r="G99" s="43" t="str">
        <f t="shared" si="35"/>
        <v>Craig Mcewan</v>
      </c>
      <c r="H99" s="43" t="str">
        <f t="shared" si="36"/>
        <v>Whitemoss Aac</v>
      </c>
      <c r="I99" s="45">
        <f t="shared" si="33"/>
        <v>5.67</v>
      </c>
      <c r="J99" s="42">
        <f t="shared" si="30"/>
        <v>17</v>
      </c>
      <c r="K99" s="45">
        <f t="shared" si="34"/>
        <v>5.67</v>
      </c>
      <c r="L99" s="42">
        <f t="shared" si="31"/>
        <v>17</v>
      </c>
      <c r="M99" s="42">
        <f t="shared" si="25"/>
        <v>67</v>
      </c>
      <c r="N99" s="42">
        <f t="shared" si="26"/>
        <v>5.67</v>
      </c>
      <c r="O99" s="15">
        <f t="shared" si="37"/>
        <v>516</v>
      </c>
    </row>
    <row r="100" spans="5:15" ht="12.75">
      <c r="E100" s="42">
        <f t="shared" si="32"/>
        <v>10</v>
      </c>
      <c r="F100" s="44">
        <f t="shared" si="32"/>
        <v>69</v>
      </c>
      <c r="G100" s="43" t="str">
        <f t="shared" si="35"/>
        <v>Michael O'Donnell</v>
      </c>
      <c r="H100" s="43" t="str">
        <f t="shared" si="36"/>
        <v>Bolton United Harriers</v>
      </c>
      <c r="I100" s="45">
        <f t="shared" si="33"/>
        <v>5.04</v>
      </c>
      <c r="J100" s="42">
        <f t="shared" si="30"/>
        <v>19</v>
      </c>
      <c r="K100" s="45">
        <f t="shared" si="34"/>
        <v>5.04</v>
      </c>
      <c r="L100" s="42">
        <f t="shared" si="31"/>
        <v>19</v>
      </c>
      <c r="M100" s="42">
        <f t="shared" si="25"/>
        <v>69</v>
      </c>
      <c r="N100" s="42">
        <f t="shared" si="26"/>
        <v>5.04</v>
      </c>
      <c r="O100" s="15">
        <f t="shared" si="37"/>
        <v>390</v>
      </c>
    </row>
    <row r="101" spans="5:15" ht="12.75">
      <c r="E101" s="42">
        <f t="shared" si="32"/>
        <v>11</v>
      </c>
      <c r="F101" s="44">
        <f t="shared" si="32"/>
        <v>0</v>
      </c>
      <c r="G101" s="43">
        <f t="shared" si="35"/>
      </c>
      <c r="H101" s="43">
        <f t="shared" si="36"/>
      </c>
      <c r="I101" s="45">
        <f t="shared" si="33"/>
        <v>0</v>
      </c>
      <c r="J101" s="42">
        <f t="shared" si="30"/>
      </c>
      <c r="K101" s="45">
        <f t="shared" si="34"/>
        <v>0</v>
      </c>
      <c r="L101" s="42">
        <f t="shared" si="31"/>
      </c>
      <c r="M101" s="42">
        <f t="shared" si="25"/>
        <v>0</v>
      </c>
      <c r="N101" s="42">
        <f t="shared" si="26"/>
        <v>0</v>
      </c>
      <c r="O101" s="15">
        <f t="shared" si="37"/>
        <v>0</v>
      </c>
    </row>
    <row r="102" spans="5:15" ht="12.75">
      <c r="E102" s="42">
        <f t="shared" si="32"/>
        <v>12</v>
      </c>
      <c r="F102" s="44">
        <f t="shared" si="32"/>
        <v>0</v>
      </c>
      <c r="G102" s="43">
        <f t="shared" si="35"/>
      </c>
      <c r="H102" s="43">
        <f t="shared" si="36"/>
      </c>
      <c r="I102" s="45">
        <f t="shared" si="33"/>
        <v>0</v>
      </c>
      <c r="J102" s="42">
        <f t="shared" si="30"/>
      </c>
      <c r="K102" s="45">
        <f t="shared" si="34"/>
        <v>0</v>
      </c>
      <c r="L102" s="42">
        <f t="shared" si="31"/>
      </c>
      <c r="M102" s="42">
        <f t="shared" si="25"/>
        <v>0</v>
      </c>
      <c r="N102" s="42">
        <f t="shared" si="26"/>
        <v>0</v>
      </c>
      <c r="O102" s="15">
        <f t="shared" si="37"/>
        <v>0</v>
      </c>
    </row>
    <row r="103" spans="5:15" ht="12.75">
      <c r="E103" s="42">
        <f t="shared" si="32"/>
        <v>13</v>
      </c>
      <c r="F103" s="44">
        <f t="shared" si="32"/>
        <v>0</v>
      </c>
      <c r="G103" s="43">
        <f t="shared" si="35"/>
      </c>
      <c r="H103" s="43">
        <f t="shared" si="36"/>
      </c>
      <c r="I103" s="45">
        <f t="shared" si="33"/>
        <v>0</v>
      </c>
      <c r="J103" s="42">
        <f t="shared" si="30"/>
      </c>
      <c r="K103" s="45">
        <f t="shared" si="34"/>
        <v>0</v>
      </c>
      <c r="L103" s="42">
        <f t="shared" si="31"/>
      </c>
      <c r="M103" s="42">
        <f t="shared" si="25"/>
        <v>0</v>
      </c>
      <c r="N103" s="42">
        <f t="shared" si="26"/>
        <v>0</v>
      </c>
      <c r="O103" s="15">
        <f t="shared" si="37"/>
        <v>0</v>
      </c>
    </row>
    <row r="104" spans="5:15" ht="12.75">
      <c r="E104" s="42">
        <f t="shared" si="32"/>
        <v>14</v>
      </c>
      <c r="F104" s="44">
        <f t="shared" si="32"/>
        <v>0</v>
      </c>
      <c r="G104" s="43">
        <f t="shared" si="35"/>
      </c>
      <c r="H104" s="43">
        <f t="shared" si="36"/>
      </c>
      <c r="I104" s="45">
        <f t="shared" si="33"/>
        <v>0</v>
      </c>
      <c r="J104" s="42">
        <f t="shared" si="30"/>
      </c>
      <c r="K104" s="45">
        <f t="shared" si="34"/>
        <v>0</v>
      </c>
      <c r="L104" s="42">
        <f t="shared" si="31"/>
      </c>
      <c r="M104" s="42">
        <f t="shared" si="25"/>
        <v>0</v>
      </c>
      <c r="N104" s="42">
        <f t="shared" si="26"/>
        <v>0</v>
      </c>
      <c r="O104" s="15">
        <f t="shared" si="37"/>
        <v>0</v>
      </c>
    </row>
    <row r="105" spans="5:15" ht="12.75">
      <c r="E105" s="42">
        <f t="shared" si="32"/>
        <v>15</v>
      </c>
      <c r="F105" s="44">
        <f t="shared" si="32"/>
        <v>0</v>
      </c>
      <c r="G105" s="43">
        <f t="shared" si="35"/>
      </c>
      <c r="H105" s="43">
        <f t="shared" si="36"/>
      </c>
      <c r="I105" s="45">
        <f t="shared" si="33"/>
        <v>0</v>
      </c>
      <c r="J105" s="42">
        <f t="shared" si="30"/>
      </c>
      <c r="K105" s="45">
        <f t="shared" si="34"/>
        <v>0</v>
      </c>
      <c r="L105" s="42">
        <f t="shared" si="31"/>
      </c>
      <c r="M105" s="42">
        <f t="shared" si="25"/>
        <v>0</v>
      </c>
      <c r="N105" s="42">
        <f t="shared" si="26"/>
        <v>0</v>
      </c>
      <c r="O105" s="15">
        <f t="shared" si="37"/>
        <v>0</v>
      </c>
    </row>
    <row r="106" spans="5:15" ht="12.75">
      <c r="E106" s="42">
        <f t="shared" si="32"/>
        <v>16</v>
      </c>
      <c r="F106" s="44">
        <f t="shared" si="32"/>
        <v>0</v>
      </c>
      <c r="G106" s="43">
        <f t="shared" si="35"/>
      </c>
      <c r="H106" s="43">
        <f t="shared" si="36"/>
      </c>
      <c r="I106" s="45">
        <f t="shared" si="33"/>
        <v>0</v>
      </c>
      <c r="J106" s="42">
        <f t="shared" si="30"/>
      </c>
      <c r="K106" s="45">
        <f t="shared" si="34"/>
        <v>0</v>
      </c>
      <c r="L106" s="42">
        <f t="shared" si="31"/>
      </c>
      <c r="M106" s="42">
        <f t="shared" si="25"/>
        <v>0</v>
      </c>
      <c r="N106" s="42">
        <f t="shared" si="26"/>
        <v>0</v>
      </c>
      <c r="O106" s="15">
        <f t="shared" si="37"/>
        <v>0</v>
      </c>
    </row>
    <row r="107" spans="5:15" ht="12.75">
      <c r="E107" s="42">
        <f t="shared" si="32"/>
        <v>17</v>
      </c>
      <c r="F107" s="44">
        <f t="shared" si="32"/>
        <v>0</v>
      </c>
      <c r="G107" s="43">
        <f t="shared" si="35"/>
      </c>
      <c r="H107" s="43">
        <f t="shared" si="36"/>
      </c>
      <c r="I107" s="45">
        <f t="shared" si="33"/>
        <v>0</v>
      </c>
      <c r="J107" s="42">
        <f t="shared" si="30"/>
      </c>
      <c r="K107" s="45">
        <f t="shared" si="34"/>
        <v>0</v>
      </c>
      <c r="L107" s="42">
        <f t="shared" si="31"/>
      </c>
      <c r="M107" s="42">
        <f t="shared" si="25"/>
        <v>0</v>
      </c>
      <c r="N107" s="42">
        <f t="shared" si="26"/>
        <v>0</v>
      </c>
      <c r="O107" s="15">
        <f t="shared" si="37"/>
        <v>0</v>
      </c>
    </row>
    <row r="108" spans="5:15" ht="12.75">
      <c r="E108" s="42">
        <f t="shared" si="32"/>
        <v>18</v>
      </c>
      <c r="F108" s="44">
        <f t="shared" si="32"/>
        <v>0</v>
      </c>
      <c r="G108" s="43">
        <f t="shared" si="35"/>
      </c>
      <c r="H108" s="43">
        <f t="shared" si="36"/>
      </c>
      <c r="I108" s="45">
        <f t="shared" si="33"/>
        <v>0</v>
      </c>
      <c r="J108" s="42">
        <f t="shared" si="30"/>
      </c>
      <c r="K108" s="45">
        <f t="shared" si="34"/>
        <v>0</v>
      </c>
      <c r="L108" s="42">
        <f t="shared" si="31"/>
      </c>
      <c r="M108" s="42">
        <f t="shared" si="25"/>
        <v>0</v>
      </c>
      <c r="N108" s="42">
        <f t="shared" si="26"/>
        <v>0</v>
      </c>
      <c r="O108" s="15">
        <f t="shared" si="37"/>
        <v>0</v>
      </c>
    </row>
    <row r="109" spans="5:15" ht="12.75">
      <c r="E109" s="42">
        <f t="shared" si="32"/>
        <v>19</v>
      </c>
      <c r="F109" s="44">
        <f t="shared" si="32"/>
        <v>0</v>
      </c>
      <c r="G109" s="43">
        <f t="shared" si="35"/>
      </c>
      <c r="H109" s="43">
        <f t="shared" si="36"/>
      </c>
      <c r="I109" s="45">
        <f t="shared" si="33"/>
        <v>0</v>
      </c>
      <c r="J109" s="42">
        <f t="shared" si="30"/>
      </c>
      <c r="K109" s="45">
        <f t="shared" si="34"/>
        <v>0</v>
      </c>
      <c r="L109" s="42">
        <f t="shared" si="31"/>
      </c>
      <c r="M109" s="42">
        <f t="shared" si="25"/>
        <v>0</v>
      </c>
      <c r="N109" s="42">
        <f t="shared" si="26"/>
        <v>0</v>
      </c>
      <c r="O109" s="15">
        <f t="shared" si="37"/>
        <v>0</v>
      </c>
    </row>
    <row r="110" spans="5:15" ht="12.75">
      <c r="E110" s="42">
        <f t="shared" si="32"/>
        <v>20</v>
      </c>
      <c r="F110" s="44">
        <f t="shared" si="32"/>
        <v>0</v>
      </c>
      <c r="G110" s="43">
        <f t="shared" si="35"/>
      </c>
      <c r="H110" s="43">
        <f t="shared" si="36"/>
      </c>
      <c r="I110" s="45">
        <f t="shared" si="33"/>
        <v>0</v>
      </c>
      <c r="J110" s="42">
        <f t="shared" si="30"/>
      </c>
      <c r="K110" s="45">
        <f t="shared" si="34"/>
        <v>0</v>
      </c>
      <c r="L110" s="42">
        <f t="shared" si="31"/>
      </c>
      <c r="M110" s="42">
        <f t="shared" si="25"/>
        <v>0</v>
      </c>
      <c r="N110" s="42">
        <f t="shared" si="26"/>
        <v>0</v>
      </c>
      <c r="O110" s="15">
        <f t="shared" si="37"/>
        <v>0</v>
      </c>
    </row>
    <row r="111" spans="5:15" ht="12.75">
      <c r="E111" s="42">
        <f t="shared" si="32"/>
        <v>21</v>
      </c>
      <c r="F111" s="44">
        <f t="shared" si="32"/>
        <v>0</v>
      </c>
      <c r="G111" s="43">
        <f t="shared" si="35"/>
      </c>
      <c r="H111" s="43">
        <f t="shared" si="36"/>
      </c>
      <c r="I111" s="45">
        <f t="shared" si="33"/>
        <v>0</v>
      </c>
      <c r="J111" s="42">
        <f t="shared" si="30"/>
      </c>
      <c r="K111" s="45">
        <f t="shared" si="34"/>
        <v>0</v>
      </c>
      <c r="L111" s="42">
        <f t="shared" si="31"/>
      </c>
      <c r="M111" s="42">
        <f t="shared" si="25"/>
        <v>0</v>
      </c>
      <c r="N111" s="42">
        <f t="shared" si="26"/>
        <v>0</v>
      </c>
      <c r="O111" s="15">
        <f t="shared" si="37"/>
        <v>0</v>
      </c>
    </row>
    <row r="112" spans="5:15" ht="12.75">
      <c r="E112" s="42">
        <f t="shared" si="32"/>
        <v>22</v>
      </c>
      <c r="F112" s="44">
        <f t="shared" si="32"/>
        <v>0</v>
      </c>
      <c r="G112" s="43">
        <f t="shared" si="35"/>
      </c>
      <c r="H112" s="43">
        <f t="shared" si="36"/>
      </c>
      <c r="I112" s="45">
        <f t="shared" si="33"/>
        <v>0</v>
      </c>
      <c r="J112" s="42">
        <f t="shared" si="30"/>
      </c>
      <c r="K112" s="45">
        <f t="shared" si="34"/>
        <v>0</v>
      </c>
      <c r="L112" s="42">
        <f t="shared" si="31"/>
      </c>
      <c r="M112" s="42">
        <f t="shared" si="25"/>
        <v>0</v>
      </c>
      <c r="N112" s="42">
        <f t="shared" si="26"/>
        <v>0</v>
      </c>
      <c r="O112" s="15">
        <f t="shared" si="37"/>
        <v>0</v>
      </c>
    </row>
    <row r="113" spans="5:15" ht="12.75">
      <c r="E113" s="42">
        <f t="shared" si="32"/>
        <v>23</v>
      </c>
      <c r="F113" s="44">
        <f t="shared" si="32"/>
        <v>0</v>
      </c>
      <c r="G113" s="43">
        <f t="shared" si="35"/>
      </c>
      <c r="H113" s="43">
        <f t="shared" si="36"/>
      </c>
      <c r="I113" s="45">
        <f t="shared" si="33"/>
        <v>0</v>
      </c>
      <c r="J113" s="42">
        <f t="shared" si="30"/>
      </c>
      <c r="K113" s="45">
        <f t="shared" si="34"/>
        <v>0</v>
      </c>
      <c r="L113" s="42">
        <f t="shared" si="31"/>
      </c>
      <c r="M113" s="42">
        <f t="shared" si="25"/>
        <v>0</v>
      </c>
      <c r="N113" s="42">
        <f t="shared" si="26"/>
        <v>0</v>
      </c>
      <c r="O113" s="15">
        <f t="shared" si="37"/>
        <v>0</v>
      </c>
    </row>
    <row r="114" spans="5:15" ht="12.75">
      <c r="E114" s="42">
        <f t="shared" si="32"/>
        <v>24</v>
      </c>
      <c r="F114" s="44">
        <f t="shared" si="32"/>
        <v>0</v>
      </c>
      <c r="G114" s="43">
        <f t="shared" si="35"/>
      </c>
      <c r="H114" s="43">
        <f t="shared" si="36"/>
      </c>
      <c r="I114" s="45">
        <f t="shared" si="33"/>
        <v>0</v>
      </c>
      <c r="J114" s="42">
        <f t="shared" si="30"/>
      </c>
      <c r="K114" s="45">
        <f t="shared" si="34"/>
        <v>0</v>
      </c>
      <c r="L114" s="42">
        <f t="shared" si="31"/>
      </c>
      <c r="M114" s="42">
        <f t="shared" si="25"/>
        <v>0</v>
      </c>
      <c r="N114" s="42">
        <f t="shared" si="26"/>
        <v>0</v>
      </c>
      <c r="O114" s="15">
        <f t="shared" si="37"/>
        <v>0</v>
      </c>
    </row>
    <row r="115" spans="5:15" ht="12.75">
      <c r="E115" s="42">
        <f t="shared" si="32"/>
        <v>25</v>
      </c>
      <c r="F115" s="44">
        <f t="shared" si="32"/>
        <v>0</v>
      </c>
      <c r="G115" s="43">
        <f t="shared" si="35"/>
      </c>
      <c r="H115" s="43">
        <f t="shared" si="36"/>
      </c>
      <c r="I115" s="45">
        <f t="shared" si="33"/>
        <v>0</v>
      </c>
      <c r="J115" s="42">
        <f t="shared" si="30"/>
      </c>
      <c r="K115" s="45">
        <f t="shared" si="34"/>
        <v>0</v>
      </c>
      <c r="L115" s="42">
        <f t="shared" si="31"/>
      </c>
      <c r="M115" s="42">
        <f t="shared" si="25"/>
        <v>0</v>
      </c>
      <c r="N115" s="42">
        <f t="shared" si="26"/>
        <v>0</v>
      </c>
      <c r="O115" s="15">
        <f t="shared" si="37"/>
        <v>0</v>
      </c>
    </row>
    <row r="116" spans="5:15" ht="12.75">
      <c r="E116" s="42">
        <f t="shared" si="32"/>
        <v>26</v>
      </c>
      <c r="F116" s="44">
        <f t="shared" si="32"/>
        <v>0</v>
      </c>
      <c r="G116" s="43">
        <f t="shared" si="35"/>
      </c>
      <c r="H116" s="43">
        <f t="shared" si="36"/>
      </c>
      <c r="I116" s="45">
        <f t="shared" si="33"/>
        <v>0</v>
      </c>
      <c r="J116" s="42">
        <f t="shared" si="30"/>
      </c>
      <c r="K116" s="45">
        <f t="shared" si="34"/>
        <v>0</v>
      </c>
      <c r="L116" s="42">
        <f t="shared" si="31"/>
      </c>
      <c r="M116" s="42">
        <f t="shared" si="25"/>
        <v>0</v>
      </c>
      <c r="N116" s="42">
        <f t="shared" si="26"/>
        <v>0</v>
      </c>
      <c r="O116" s="15">
        <f t="shared" si="37"/>
        <v>0</v>
      </c>
    </row>
  </sheetData>
  <sheetProtection formatCells="0" formatColumns="0" formatRows="0" sort="0"/>
  <mergeCells count="180">
    <mergeCell ref="AB56:AC62"/>
    <mergeCell ref="X44:Y44"/>
    <mergeCell ref="O45:P45"/>
    <mergeCell ref="X45:Y45"/>
    <mergeCell ref="AA56:AA62"/>
    <mergeCell ref="X62:Y62"/>
    <mergeCell ref="O62:P62"/>
    <mergeCell ref="X61:Y61"/>
    <mergeCell ref="O61:P61"/>
    <mergeCell ref="X53:Y53"/>
    <mergeCell ref="X40:Y40"/>
    <mergeCell ref="O41:P41"/>
    <mergeCell ref="X41:Y41"/>
    <mergeCell ref="O42:P42"/>
    <mergeCell ref="X42:Y42"/>
    <mergeCell ref="O50:P50"/>
    <mergeCell ref="X50:Y50"/>
    <mergeCell ref="X49:Y49"/>
    <mergeCell ref="I36:J36"/>
    <mergeCell ref="K36:L36"/>
    <mergeCell ref="M36:N36"/>
    <mergeCell ref="O36:P36"/>
    <mergeCell ref="X36:Y36"/>
    <mergeCell ref="O40:P40"/>
    <mergeCell ref="I35:J35"/>
    <mergeCell ref="K35:L35"/>
    <mergeCell ref="M35:N35"/>
    <mergeCell ref="X39:Y39"/>
    <mergeCell ref="X37:Y37"/>
    <mergeCell ref="X48:Y48"/>
    <mergeCell ref="X38:Y38"/>
    <mergeCell ref="X46:Y46"/>
    <mergeCell ref="X43:Y43"/>
    <mergeCell ref="X47:Y47"/>
    <mergeCell ref="G33:H33"/>
    <mergeCell ref="I33:K33"/>
    <mergeCell ref="L33:P33"/>
    <mergeCell ref="Q33:S33"/>
    <mergeCell ref="G34:H34"/>
    <mergeCell ref="I34:K34"/>
    <mergeCell ref="L34:M34"/>
    <mergeCell ref="N34:P34"/>
    <mergeCell ref="Q34:S34"/>
    <mergeCell ref="X52:Y52"/>
    <mergeCell ref="O52:P52"/>
    <mergeCell ref="X51:Y51"/>
    <mergeCell ref="X29:Y29"/>
    <mergeCell ref="O24:P24"/>
    <mergeCell ref="X27:Y27"/>
    <mergeCell ref="V35:W35"/>
    <mergeCell ref="T35:U35"/>
    <mergeCell ref="O53:P53"/>
    <mergeCell ref="O57:P57"/>
    <mergeCell ref="X54:Y54"/>
    <mergeCell ref="E33:F33"/>
    <mergeCell ref="E34:F34"/>
    <mergeCell ref="X56:Y56"/>
    <mergeCell ref="O56:P56"/>
    <mergeCell ref="X55:Y55"/>
    <mergeCell ref="O55:P55"/>
    <mergeCell ref="T33:AC33"/>
    <mergeCell ref="O39:P39"/>
    <mergeCell ref="O60:P60"/>
    <mergeCell ref="X59:Y59"/>
    <mergeCell ref="O59:P59"/>
    <mergeCell ref="X58:Y58"/>
    <mergeCell ref="O58:P58"/>
    <mergeCell ref="X60:Y60"/>
    <mergeCell ref="O51:P51"/>
    <mergeCell ref="X57:Y57"/>
    <mergeCell ref="O54:P54"/>
    <mergeCell ref="O49:P49"/>
    <mergeCell ref="O48:P48"/>
    <mergeCell ref="O43:P43"/>
    <mergeCell ref="O46:P46"/>
    <mergeCell ref="O44:P44"/>
    <mergeCell ref="O47:P47"/>
    <mergeCell ref="X31:Y31"/>
    <mergeCell ref="X28:Y28"/>
    <mergeCell ref="X24:Y24"/>
    <mergeCell ref="X25:Y25"/>
    <mergeCell ref="X26:Y26"/>
    <mergeCell ref="O38:P38"/>
    <mergeCell ref="X6:Y6"/>
    <mergeCell ref="AB25:AC31"/>
    <mergeCell ref="AA36:AA55"/>
    <mergeCell ref="Z35:Z36"/>
    <mergeCell ref="AA35:AC35"/>
    <mergeCell ref="AB36:AC55"/>
    <mergeCell ref="AA25:AA31"/>
    <mergeCell ref="X22:Y22"/>
    <mergeCell ref="X23:Y23"/>
    <mergeCell ref="X30:Y30"/>
    <mergeCell ref="O25:P25"/>
    <mergeCell ref="X7:Y7"/>
    <mergeCell ref="X8:Y8"/>
    <mergeCell ref="X9:Y9"/>
    <mergeCell ref="AB5:AC24"/>
    <mergeCell ref="AA5:AA24"/>
    <mergeCell ref="X16:Y16"/>
    <mergeCell ref="X17:Y17"/>
    <mergeCell ref="X18:Y18"/>
    <mergeCell ref="X21:Y21"/>
    <mergeCell ref="V36:W36"/>
    <mergeCell ref="V34:AC34"/>
    <mergeCell ref="R35:S35"/>
    <mergeCell ref="O20:P20"/>
    <mergeCell ref="O21:P21"/>
    <mergeCell ref="O30:P30"/>
    <mergeCell ref="O23:P23"/>
    <mergeCell ref="O29:P29"/>
    <mergeCell ref="O27:P27"/>
    <mergeCell ref="O26:P26"/>
    <mergeCell ref="O37:P37"/>
    <mergeCell ref="O31:P31"/>
    <mergeCell ref="O28:P28"/>
    <mergeCell ref="T34:U34"/>
    <mergeCell ref="O35:P35"/>
    <mergeCell ref="R36:S36"/>
    <mergeCell ref="T36:U36"/>
    <mergeCell ref="Q35:Q36"/>
    <mergeCell ref="E32:AC32"/>
    <mergeCell ref="X35:Y35"/>
    <mergeCell ref="O22:P22"/>
    <mergeCell ref="O14:P14"/>
    <mergeCell ref="O15:P15"/>
    <mergeCell ref="O18:P18"/>
    <mergeCell ref="O19:P19"/>
    <mergeCell ref="O16:P16"/>
    <mergeCell ref="O17:P17"/>
    <mergeCell ref="O12:P12"/>
    <mergeCell ref="O13:P13"/>
    <mergeCell ref="V5:W5"/>
    <mergeCell ref="O5:P5"/>
    <mergeCell ref="I5:J5"/>
    <mergeCell ref="K5:L5"/>
    <mergeCell ref="O10:P10"/>
    <mergeCell ref="I4:J4"/>
    <mergeCell ref="K4:L4"/>
    <mergeCell ref="M4:N4"/>
    <mergeCell ref="T4:U4"/>
    <mergeCell ref="O4:P4"/>
    <mergeCell ref="O11:P11"/>
    <mergeCell ref="X19:Y19"/>
    <mergeCell ref="X10:Y10"/>
    <mergeCell ref="X11:Y11"/>
    <mergeCell ref="X12:Y12"/>
    <mergeCell ref="X13:Y13"/>
    <mergeCell ref="X14:Y14"/>
    <mergeCell ref="X15:Y15"/>
    <mergeCell ref="E1:AC1"/>
    <mergeCell ref="E2:F2"/>
    <mergeCell ref="E3:F3"/>
    <mergeCell ref="L2:P2"/>
    <mergeCell ref="L3:M3"/>
    <mergeCell ref="I2:K2"/>
    <mergeCell ref="N3:P3"/>
    <mergeCell ref="Q3:S3"/>
    <mergeCell ref="Q2:S2"/>
    <mergeCell ref="G3:H3"/>
    <mergeCell ref="I3:K3"/>
    <mergeCell ref="G2:H2"/>
    <mergeCell ref="X20:Y20"/>
    <mergeCell ref="T5:U5"/>
    <mergeCell ref="R5:S5"/>
    <mergeCell ref="O7:P7"/>
    <mergeCell ref="O8:P8"/>
    <mergeCell ref="O9:P9"/>
    <mergeCell ref="O6:P6"/>
    <mergeCell ref="M5:N5"/>
    <mergeCell ref="T2:AC2"/>
    <mergeCell ref="T3:U3"/>
    <mergeCell ref="V3:AC3"/>
    <mergeCell ref="Q4:Q5"/>
    <mergeCell ref="R4:S4"/>
    <mergeCell ref="AA4:AC4"/>
    <mergeCell ref="X4:Y4"/>
    <mergeCell ref="V4:W4"/>
    <mergeCell ref="Z4:Z5"/>
    <mergeCell ref="X5:Y5"/>
  </mergeCells>
  <dataValidations count="1">
    <dataValidation type="list" allowBlank="1" showInputMessage="1" showErrorMessage="1" sqref="F6:F31 F37:F62">
      <formula1>$AM$2:$AM$31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&amp;L&amp;"Arial Narrow,Regular"&amp;8&amp;D &amp;T&amp;R&amp;"Arial Narrow,Regular"&amp;8Results by Sprints Software 07973 827735
&amp;F/&amp;A/Page &amp;P of &amp;N</oddFooter>
  </headerFooter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indexed="58"/>
  </sheetPr>
  <dimension ref="A1:AM117"/>
  <sheetViews>
    <sheetView showZeros="0" zoomScalePageLayoutView="0" workbookViewId="0" topLeftCell="H1">
      <pane ySplit="1" topLeftCell="A2" activePane="bottomLeft" state="frozen"/>
      <selection pane="topLeft" activeCell="N6" sqref="N6:N15"/>
      <selection pane="bottomLeft" activeCell="T3" sqref="T3:U3"/>
    </sheetView>
  </sheetViews>
  <sheetFormatPr defaultColWidth="9.140625" defaultRowHeight="12.75"/>
  <cols>
    <col min="1" max="2" width="3.7109375" style="30" hidden="1" customWidth="1"/>
    <col min="3" max="4" width="3.7109375" style="26" hidden="1" customWidth="1"/>
    <col min="5" max="6" width="4.7109375" style="30" customWidth="1"/>
    <col min="7" max="7" width="16.7109375" style="30" customWidth="1"/>
    <col min="8" max="8" width="18.57421875" style="30" customWidth="1"/>
    <col min="9" max="29" width="4.7109375" style="30" customWidth="1"/>
    <col min="30" max="30" width="5.28125" style="27" customWidth="1"/>
    <col min="31" max="36" width="4.7109375" style="27" customWidth="1"/>
    <col min="37" max="37" width="4.00390625" style="27" customWidth="1"/>
    <col min="38" max="38" width="4.7109375" style="27" hidden="1" customWidth="1"/>
    <col min="39" max="39" width="4.57421875" style="22" customWidth="1"/>
    <col min="40" max="40" width="3.8515625" style="27" customWidth="1"/>
    <col min="41" max="41" width="9.140625" style="27" customWidth="1"/>
    <col min="42" max="42" width="9.140625" style="30" customWidth="1"/>
    <col min="43" max="77" width="0" style="30" hidden="1" customWidth="1"/>
    <col min="78" max="16384" width="9.140625" style="30" customWidth="1"/>
  </cols>
  <sheetData>
    <row r="1" spans="1:39" ht="20.25">
      <c r="A1" s="24">
        <v>49</v>
      </c>
      <c r="B1" s="24"/>
      <c r="C1" s="25"/>
      <c r="E1" s="137" t="s">
        <v>317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9"/>
      <c r="AM1" s="22" t="s">
        <v>286</v>
      </c>
    </row>
    <row r="2" spans="1:39" ht="15.75" customHeight="1">
      <c r="A2" s="27"/>
      <c r="B2" s="27"/>
      <c r="C2" s="28"/>
      <c r="D2" s="29"/>
      <c r="E2" s="131" t="s">
        <v>315</v>
      </c>
      <c r="F2" s="133"/>
      <c r="G2" s="134" t="s">
        <v>432</v>
      </c>
      <c r="H2" s="121"/>
      <c r="I2" s="131" t="s">
        <v>316</v>
      </c>
      <c r="J2" s="132"/>
      <c r="K2" s="133"/>
      <c r="L2" s="134" t="s">
        <v>433</v>
      </c>
      <c r="M2" s="120"/>
      <c r="N2" s="140"/>
      <c r="O2" s="140"/>
      <c r="P2" s="141"/>
      <c r="Q2" s="144" t="s">
        <v>293</v>
      </c>
      <c r="R2" s="145"/>
      <c r="S2" s="146"/>
      <c r="T2" s="115">
        <v>39599</v>
      </c>
      <c r="U2" s="116"/>
      <c r="V2" s="116"/>
      <c r="W2" s="116"/>
      <c r="X2" s="116"/>
      <c r="Y2" s="116"/>
      <c r="Z2" s="116"/>
      <c r="AA2" s="116"/>
      <c r="AB2" s="116"/>
      <c r="AC2" s="117"/>
      <c r="AM2" s="22">
        <f>IF(OR('Male Athletes'!$B3=0,'Male Athletes'!$B3="",'Male Athletes'!$B3=" "),"",'Male Athletes'!$B3)</f>
        <v>56</v>
      </c>
    </row>
    <row r="3" spans="1:39" ht="15.75" customHeight="1">
      <c r="A3" s="27"/>
      <c r="B3" s="27"/>
      <c r="C3" s="25"/>
      <c r="D3" s="29"/>
      <c r="E3" s="131" t="s">
        <v>294</v>
      </c>
      <c r="F3" s="133"/>
      <c r="G3" s="134" t="s">
        <v>337</v>
      </c>
      <c r="H3" s="121"/>
      <c r="I3" s="131" t="s">
        <v>295</v>
      </c>
      <c r="J3" s="132"/>
      <c r="K3" s="133"/>
      <c r="L3" s="142"/>
      <c r="M3" s="143"/>
      <c r="N3" s="131"/>
      <c r="O3" s="132"/>
      <c r="P3" s="133"/>
      <c r="Q3" s="134"/>
      <c r="R3" s="120"/>
      <c r="S3" s="121"/>
      <c r="T3" s="118"/>
      <c r="U3" s="119"/>
      <c r="V3" s="120"/>
      <c r="W3" s="120"/>
      <c r="X3" s="120"/>
      <c r="Y3" s="120"/>
      <c r="Z3" s="120"/>
      <c r="AA3" s="120"/>
      <c r="AB3" s="120"/>
      <c r="AC3" s="121"/>
      <c r="AM3" s="22">
        <f>IF(OR('Male Athletes'!$B4=0,'Male Athletes'!$B4="",'Male Athletes'!$B4=" "),"",'Male Athletes'!$B4)</f>
        <v>60</v>
      </c>
    </row>
    <row r="4" spans="5:39" ht="31.5" customHeight="1">
      <c r="E4" s="31" t="s">
        <v>296</v>
      </c>
      <c r="F4" s="31" t="s">
        <v>297</v>
      </c>
      <c r="G4" s="31" t="s">
        <v>298</v>
      </c>
      <c r="H4" s="32" t="s">
        <v>299</v>
      </c>
      <c r="I4" s="147" t="s">
        <v>300</v>
      </c>
      <c r="J4" s="124"/>
      <c r="K4" s="124" t="s">
        <v>301</v>
      </c>
      <c r="L4" s="124"/>
      <c r="M4" s="124" t="s">
        <v>302</v>
      </c>
      <c r="N4" s="124"/>
      <c r="O4" s="124" t="s">
        <v>303</v>
      </c>
      <c r="P4" s="124"/>
      <c r="Q4" s="122" t="s">
        <v>304</v>
      </c>
      <c r="R4" s="124" t="s">
        <v>305</v>
      </c>
      <c r="S4" s="124"/>
      <c r="T4" s="124" t="s">
        <v>306</v>
      </c>
      <c r="U4" s="124"/>
      <c r="V4" s="124" t="s">
        <v>307</v>
      </c>
      <c r="W4" s="124"/>
      <c r="X4" s="124" t="s">
        <v>308</v>
      </c>
      <c r="Y4" s="128"/>
      <c r="Z4" s="129" t="s">
        <v>309</v>
      </c>
      <c r="AA4" s="125" t="s">
        <v>318</v>
      </c>
      <c r="AB4" s="126"/>
      <c r="AC4" s="127"/>
      <c r="AM4" s="22">
        <f>IF(OR('Male Athletes'!$B5=0,'Male Athletes'!$B5="",'Male Athletes'!$B5=" "),"",'Male Athletes'!$B5)</f>
        <v>76</v>
      </c>
    </row>
    <row r="5" spans="3:39" ht="12.75" customHeight="1">
      <c r="C5" s="25" t="s">
        <v>310</v>
      </c>
      <c r="D5" s="25" t="s">
        <v>311</v>
      </c>
      <c r="E5" s="34"/>
      <c r="F5" s="34"/>
      <c r="G5" s="35"/>
      <c r="H5" s="35"/>
      <c r="I5" s="127" t="s">
        <v>312</v>
      </c>
      <c r="J5" s="130"/>
      <c r="K5" s="130" t="s">
        <v>312</v>
      </c>
      <c r="L5" s="130"/>
      <c r="M5" s="130" t="s">
        <v>312</v>
      </c>
      <c r="N5" s="130"/>
      <c r="O5" s="130" t="s">
        <v>312</v>
      </c>
      <c r="P5" s="130"/>
      <c r="Q5" s="123"/>
      <c r="R5" s="130" t="s">
        <v>312</v>
      </c>
      <c r="S5" s="130"/>
      <c r="T5" s="130" t="s">
        <v>312</v>
      </c>
      <c r="U5" s="130"/>
      <c r="V5" s="130" t="s">
        <v>312</v>
      </c>
      <c r="W5" s="130"/>
      <c r="X5" s="130" t="s">
        <v>312</v>
      </c>
      <c r="Y5" s="125"/>
      <c r="Z5" s="122"/>
      <c r="AA5" s="149" t="s">
        <v>319</v>
      </c>
      <c r="AB5" s="130"/>
      <c r="AC5" s="130"/>
      <c r="AM5" s="104">
        <v>56</v>
      </c>
    </row>
    <row r="6" spans="1:39" ht="15.75" customHeight="1">
      <c r="A6" s="28"/>
      <c r="B6" s="28"/>
      <c r="C6" s="25">
        <f aca="true" t="shared" si="0" ref="C6:C31">AB6</f>
        <v>0</v>
      </c>
      <c r="D6" s="25">
        <f aca="true" t="shared" si="1" ref="D6:D31">AC6</f>
        <v>0</v>
      </c>
      <c r="E6" s="33">
        <v>1</v>
      </c>
      <c r="F6" s="34"/>
      <c r="G6" s="37">
        <f aca="true" t="shared" si="2" ref="G6:G31">IF(OR(F6=0,F6="",F6=" ",ISERROR(VLOOKUP(F6,athletes,2,FALSE))=TRUE),"",CONCATENATE(VLOOKUP(F6,athletes,2,FALSE)," ",VLOOKUP(F6,athletes,3,FALSE)))</f>
      </c>
      <c r="H6" s="37">
        <f aca="true" t="shared" si="3" ref="H6:H31">IF(OR(F6=0,F6="",F6=" ",ISERROR(VLOOKUP(F6,athletes,2,FALSE))=TRUE),"",VLOOKUP(F6,athletes,4,FALSE))</f>
      </c>
      <c r="I6" s="158">
        <v>0</v>
      </c>
      <c r="J6" s="159"/>
      <c r="K6" s="158">
        <v>0</v>
      </c>
      <c r="L6" s="159"/>
      <c r="M6" s="158">
        <v>0</v>
      </c>
      <c r="N6" s="159"/>
      <c r="O6" s="135">
        <f aca="true" t="shared" si="4" ref="O6:O31">IF(AND(I6="NT",K6="NT",M6="NT"),0,IF(I6="DNS","DNS",LARGE(I6:N6,1)))</f>
        <v>0</v>
      </c>
      <c r="P6" s="136"/>
      <c r="Q6" s="40">
        <f>IF(OR(O6=0,O6="",O6="DNS"),0,VLOOKUP(F6,$F$65:$J$116,5,FALSE))</f>
        <v>0</v>
      </c>
      <c r="R6" s="158">
        <v>0</v>
      </c>
      <c r="S6" s="159"/>
      <c r="T6" s="158">
        <v>0</v>
      </c>
      <c r="U6" s="159"/>
      <c r="V6" s="158">
        <v>0</v>
      </c>
      <c r="W6" s="159"/>
      <c r="X6" s="135">
        <f aca="true" t="shared" si="5" ref="X6:X31">IF(AND(R6="NT",T6="NT",V6="NT"),O6,IF(O6&gt;LARGE(R6:W6,1),O6,LARGE(R6:W6,1)))</f>
        <v>0</v>
      </c>
      <c r="Y6" s="136"/>
      <c r="Z6" s="40">
        <f aca="true" t="shared" si="6" ref="Z6:Z31">IF(OR(Q6=0,Q6="",X6="",X6=0),0,VLOOKUP(F6,$F$65:$L$116,7,FALSE))</f>
        <v>0</v>
      </c>
      <c r="AA6" s="149"/>
      <c r="AB6" s="130"/>
      <c r="AC6" s="130"/>
      <c r="AD6" s="19"/>
      <c r="AE6" s="27">
        <f aca="true" t="shared" si="7" ref="AE6:AE30">IF(OR(Z6="",Z6=0,AA6="",AA6=0,AA6="B"),"",Z6)</f>
      </c>
      <c r="AF6" s="41"/>
      <c r="AG6" s="41"/>
      <c r="AH6" s="41"/>
      <c r="AI6" s="41"/>
      <c r="AJ6" s="41"/>
      <c r="AK6" s="41"/>
      <c r="AM6" s="104">
        <v>60</v>
      </c>
    </row>
    <row r="7" spans="1:39" ht="15.75" customHeight="1">
      <c r="A7" s="28"/>
      <c r="B7" s="28"/>
      <c r="C7" s="25">
        <f t="shared" si="0"/>
        <v>0</v>
      </c>
      <c r="D7" s="25">
        <f t="shared" si="1"/>
        <v>0</v>
      </c>
      <c r="E7" s="34">
        <v>2</v>
      </c>
      <c r="F7" s="36">
        <v>59</v>
      </c>
      <c r="G7" s="37" t="str">
        <f t="shared" si="2"/>
        <v>Daniel Gardiner</v>
      </c>
      <c r="H7" s="37" t="str">
        <f t="shared" si="3"/>
        <v>Leeds City</v>
      </c>
      <c r="I7" s="158">
        <v>14</v>
      </c>
      <c r="J7" s="159"/>
      <c r="K7" s="158">
        <v>14.67</v>
      </c>
      <c r="L7" s="159"/>
      <c r="M7" s="158" t="s">
        <v>417</v>
      </c>
      <c r="N7" s="159"/>
      <c r="O7" s="135">
        <f t="shared" si="4"/>
        <v>14.67</v>
      </c>
      <c r="P7" s="136"/>
      <c r="Q7" s="40">
        <f aca="true" t="shared" si="8" ref="Q7:Q31">IF(OR(O7=0,O7="",O7="DNS"),0,VLOOKUP(F7,$F$65:$J$116,5,FALSE))</f>
        <v>1</v>
      </c>
      <c r="R7" s="158">
        <v>0</v>
      </c>
      <c r="S7" s="159"/>
      <c r="T7" s="158">
        <v>0</v>
      </c>
      <c r="U7" s="159"/>
      <c r="V7" s="158">
        <v>0</v>
      </c>
      <c r="W7" s="159"/>
      <c r="X7" s="135">
        <f t="shared" si="5"/>
        <v>14.67</v>
      </c>
      <c r="Y7" s="136"/>
      <c r="Z7" s="40">
        <f t="shared" si="6"/>
        <v>1</v>
      </c>
      <c r="AA7" s="149"/>
      <c r="AB7" s="130"/>
      <c r="AC7" s="130"/>
      <c r="AD7" s="19"/>
      <c r="AE7" s="27">
        <f t="shared" si="7"/>
      </c>
      <c r="AF7" s="41"/>
      <c r="AG7" s="41"/>
      <c r="AH7" s="41"/>
      <c r="AI7" s="41"/>
      <c r="AJ7" s="41"/>
      <c r="AK7" s="41"/>
      <c r="AM7" s="104">
        <v>76</v>
      </c>
    </row>
    <row r="8" spans="1:39" ht="15.75" customHeight="1">
      <c r="A8" s="28"/>
      <c r="B8" s="28"/>
      <c r="C8" s="25">
        <f t="shared" si="0"/>
        <v>0</v>
      </c>
      <c r="D8" s="25">
        <f t="shared" si="1"/>
        <v>0</v>
      </c>
      <c r="E8" s="34">
        <v>3</v>
      </c>
      <c r="F8" s="36">
        <v>61</v>
      </c>
      <c r="G8" s="37" t="str">
        <f t="shared" si="2"/>
        <v>David Guest</v>
      </c>
      <c r="H8" s="37" t="str">
        <f t="shared" si="3"/>
        <v>Bridgend AC</v>
      </c>
      <c r="I8" s="158">
        <v>11.78</v>
      </c>
      <c r="J8" s="159"/>
      <c r="K8" s="158">
        <v>9.69</v>
      </c>
      <c r="L8" s="159"/>
      <c r="M8" s="158">
        <v>11.24</v>
      </c>
      <c r="N8" s="159"/>
      <c r="O8" s="135">
        <f t="shared" si="4"/>
        <v>11.78</v>
      </c>
      <c r="P8" s="136"/>
      <c r="Q8" s="40">
        <f t="shared" si="8"/>
        <v>9</v>
      </c>
      <c r="R8" s="158">
        <v>0</v>
      </c>
      <c r="S8" s="159"/>
      <c r="T8" s="158">
        <v>0</v>
      </c>
      <c r="U8" s="159"/>
      <c r="V8" s="158">
        <v>0</v>
      </c>
      <c r="W8" s="159"/>
      <c r="X8" s="135">
        <f t="shared" si="5"/>
        <v>11.78</v>
      </c>
      <c r="Y8" s="136"/>
      <c r="Z8" s="40">
        <f t="shared" si="6"/>
        <v>9</v>
      </c>
      <c r="AA8" s="149"/>
      <c r="AB8" s="130"/>
      <c r="AC8" s="130"/>
      <c r="AE8" s="27">
        <f t="shared" si="7"/>
      </c>
      <c r="AF8" s="41"/>
      <c r="AG8" s="41"/>
      <c r="AH8" s="41"/>
      <c r="AI8" s="41"/>
      <c r="AJ8" s="41"/>
      <c r="AK8" s="41"/>
      <c r="AM8" s="104">
        <v>59</v>
      </c>
    </row>
    <row r="9" spans="1:39" ht="15.75" customHeight="1">
      <c r="A9" s="28"/>
      <c r="B9" s="28"/>
      <c r="C9" s="25">
        <f t="shared" si="0"/>
        <v>0</v>
      </c>
      <c r="D9" s="25">
        <f t="shared" si="1"/>
        <v>0</v>
      </c>
      <c r="E9" s="34">
        <v>4</v>
      </c>
      <c r="F9" s="36">
        <v>56</v>
      </c>
      <c r="G9" s="37" t="str">
        <f t="shared" si="2"/>
        <v>Ashley Bryant</v>
      </c>
      <c r="H9" s="37" t="str">
        <f t="shared" si="3"/>
        <v>Windsor Slough Eton &amp; Hounslow</v>
      </c>
      <c r="I9" s="158">
        <v>11.07</v>
      </c>
      <c r="J9" s="159"/>
      <c r="K9" s="158" t="s">
        <v>418</v>
      </c>
      <c r="L9" s="159"/>
      <c r="M9" s="158" t="s">
        <v>418</v>
      </c>
      <c r="N9" s="159"/>
      <c r="O9" s="135">
        <f t="shared" si="4"/>
        <v>11.07</v>
      </c>
      <c r="P9" s="136"/>
      <c r="Q9" s="40">
        <f t="shared" si="8"/>
        <v>11</v>
      </c>
      <c r="R9" s="158">
        <v>0</v>
      </c>
      <c r="S9" s="159"/>
      <c r="T9" s="158">
        <v>0</v>
      </c>
      <c r="U9" s="159"/>
      <c r="V9" s="158">
        <v>0</v>
      </c>
      <c r="W9" s="159"/>
      <c r="X9" s="135">
        <f t="shared" si="5"/>
        <v>11.07</v>
      </c>
      <c r="Y9" s="136"/>
      <c r="Z9" s="40">
        <f t="shared" si="6"/>
        <v>11</v>
      </c>
      <c r="AA9" s="149"/>
      <c r="AB9" s="130"/>
      <c r="AC9" s="130"/>
      <c r="AE9" s="27">
        <f t="shared" si="7"/>
      </c>
      <c r="AF9" s="41"/>
      <c r="AG9" s="41"/>
      <c r="AH9" s="41"/>
      <c r="AI9" s="41"/>
      <c r="AJ9" s="41"/>
      <c r="AK9" s="41"/>
      <c r="AM9" s="104">
        <v>63</v>
      </c>
    </row>
    <row r="10" spans="1:39" ht="15.75" customHeight="1">
      <c r="A10" s="28"/>
      <c r="B10" s="28"/>
      <c r="C10" s="25">
        <f t="shared" si="0"/>
        <v>0</v>
      </c>
      <c r="D10" s="25">
        <f t="shared" si="1"/>
        <v>0</v>
      </c>
      <c r="E10" s="34">
        <v>5</v>
      </c>
      <c r="F10" s="36">
        <v>70</v>
      </c>
      <c r="G10" s="37" t="str">
        <f t="shared" si="2"/>
        <v>Andrew Robinson</v>
      </c>
      <c r="H10" s="37" t="str">
        <f t="shared" si="3"/>
        <v>Preston Harriers</v>
      </c>
      <c r="I10" s="158">
        <v>11.33</v>
      </c>
      <c r="J10" s="159"/>
      <c r="K10" s="158">
        <v>11.25</v>
      </c>
      <c r="L10" s="159"/>
      <c r="M10" s="158">
        <v>10.93</v>
      </c>
      <c r="N10" s="159"/>
      <c r="O10" s="135">
        <f t="shared" si="4"/>
        <v>11.33</v>
      </c>
      <c r="P10" s="136"/>
      <c r="Q10" s="40">
        <f t="shared" si="8"/>
        <v>10</v>
      </c>
      <c r="R10" s="158">
        <v>0</v>
      </c>
      <c r="S10" s="159"/>
      <c r="T10" s="158">
        <v>0</v>
      </c>
      <c r="U10" s="159"/>
      <c r="V10" s="158">
        <v>0</v>
      </c>
      <c r="W10" s="159"/>
      <c r="X10" s="135">
        <f t="shared" si="5"/>
        <v>11.33</v>
      </c>
      <c r="Y10" s="136"/>
      <c r="Z10" s="40">
        <f t="shared" si="6"/>
        <v>10</v>
      </c>
      <c r="AA10" s="149"/>
      <c r="AB10" s="130"/>
      <c r="AC10" s="130"/>
      <c r="AE10" s="27">
        <f t="shared" si="7"/>
      </c>
      <c r="AF10" s="41"/>
      <c r="AG10" s="41"/>
      <c r="AH10" s="41"/>
      <c r="AI10" s="41"/>
      <c r="AJ10" s="41"/>
      <c r="AK10" s="41"/>
      <c r="AM10" s="104">
        <v>68</v>
      </c>
    </row>
    <row r="11" spans="1:39" ht="15.75" customHeight="1">
      <c r="A11" s="28"/>
      <c r="B11" s="28"/>
      <c r="C11" s="25">
        <f t="shared" si="0"/>
        <v>0</v>
      </c>
      <c r="D11" s="25">
        <f t="shared" si="1"/>
        <v>0</v>
      </c>
      <c r="E11" s="34">
        <v>6</v>
      </c>
      <c r="F11" s="36">
        <v>63</v>
      </c>
      <c r="G11" s="37" t="str">
        <f t="shared" si="2"/>
        <v>Michael Holden</v>
      </c>
      <c r="H11" s="37" t="str">
        <f t="shared" si="3"/>
        <v>Colchester Harriers</v>
      </c>
      <c r="I11" s="158" t="s">
        <v>417</v>
      </c>
      <c r="J11" s="159"/>
      <c r="K11" s="158">
        <v>12.05</v>
      </c>
      <c r="L11" s="159"/>
      <c r="M11" s="158">
        <v>12.44</v>
      </c>
      <c r="N11" s="159"/>
      <c r="O11" s="135">
        <f t="shared" si="4"/>
        <v>12.44</v>
      </c>
      <c r="P11" s="136"/>
      <c r="Q11" s="40">
        <f t="shared" si="8"/>
        <v>5</v>
      </c>
      <c r="R11" s="158">
        <v>0</v>
      </c>
      <c r="S11" s="159"/>
      <c r="T11" s="158">
        <v>0</v>
      </c>
      <c r="U11" s="159"/>
      <c r="V11" s="158">
        <v>0</v>
      </c>
      <c r="W11" s="159"/>
      <c r="X11" s="135">
        <f t="shared" si="5"/>
        <v>12.44</v>
      </c>
      <c r="Y11" s="136"/>
      <c r="Z11" s="40">
        <f t="shared" si="6"/>
        <v>5</v>
      </c>
      <c r="AA11" s="149"/>
      <c r="AB11" s="130"/>
      <c r="AC11" s="130"/>
      <c r="AE11" s="27">
        <f t="shared" si="7"/>
      </c>
      <c r="AF11" s="41"/>
      <c r="AG11" s="41"/>
      <c r="AH11" s="41"/>
      <c r="AI11" s="41"/>
      <c r="AJ11" s="41"/>
      <c r="AK11" s="41"/>
      <c r="AM11" s="104">
        <v>69</v>
      </c>
    </row>
    <row r="12" spans="1:39" ht="15.75" customHeight="1">
      <c r="A12" s="28"/>
      <c r="B12" s="28"/>
      <c r="C12" s="25">
        <f t="shared" si="0"/>
        <v>0</v>
      </c>
      <c r="D12" s="25">
        <f t="shared" si="1"/>
        <v>0</v>
      </c>
      <c r="E12" s="34">
        <v>7</v>
      </c>
      <c r="F12" s="36">
        <v>60</v>
      </c>
      <c r="G12" s="37" t="str">
        <f t="shared" si="2"/>
        <v>Ben Gregory</v>
      </c>
      <c r="H12" s="37" t="str">
        <f t="shared" si="3"/>
        <v>Vale Of Aylesbury AC</v>
      </c>
      <c r="I12" s="158">
        <v>11.17</v>
      </c>
      <c r="J12" s="159"/>
      <c r="K12" s="158" t="s">
        <v>417</v>
      </c>
      <c r="L12" s="159"/>
      <c r="M12" s="158">
        <v>11.85</v>
      </c>
      <c r="N12" s="159"/>
      <c r="O12" s="135">
        <f t="shared" si="4"/>
        <v>11.85</v>
      </c>
      <c r="P12" s="136"/>
      <c r="Q12" s="40">
        <f t="shared" si="8"/>
        <v>7</v>
      </c>
      <c r="R12" s="158">
        <v>0</v>
      </c>
      <c r="S12" s="159"/>
      <c r="T12" s="158">
        <v>0</v>
      </c>
      <c r="U12" s="159"/>
      <c r="V12" s="158">
        <v>0</v>
      </c>
      <c r="W12" s="159"/>
      <c r="X12" s="135">
        <f t="shared" si="5"/>
        <v>11.85</v>
      </c>
      <c r="Y12" s="136"/>
      <c r="Z12" s="40">
        <f t="shared" si="6"/>
        <v>7</v>
      </c>
      <c r="AA12" s="149"/>
      <c r="AB12" s="130"/>
      <c r="AC12" s="130"/>
      <c r="AE12" s="27">
        <f t="shared" si="7"/>
      </c>
      <c r="AF12" s="41"/>
      <c r="AG12" s="41"/>
      <c r="AH12" s="41"/>
      <c r="AI12" s="41"/>
      <c r="AJ12" s="41"/>
      <c r="AK12" s="41"/>
      <c r="AM12" s="104">
        <v>66</v>
      </c>
    </row>
    <row r="13" spans="1:39" ht="15.75" customHeight="1">
      <c r="A13" s="28"/>
      <c r="B13" s="28"/>
      <c r="C13" s="25">
        <f t="shared" si="0"/>
        <v>0</v>
      </c>
      <c r="D13" s="25">
        <f t="shared" si="1"/>
        <v>0</v>
      </c>
      <c r="E13" s="34">
        <v>8</v>
      </c>
      <c r="F13" s="36">
        <v>71</v>
      </c>
      <c r="G13" s="37" t="str">
        <f t="shared" si="2"/>
        <v>Sebastian Rodger</v>
      </c>
      <c r="H13" s="37" t="str">
        <f t="shared" si="3"/>
        <v>Eastbourne</v>
      </c>
      <c r="I13" s="158">
        <v>9.31</v>
      </c>
      <c r="J13" s="159"/>
      <c r="K13" s="158" t="s">
        <v>417</v>
      </c>
      <c r="L13" s="159"/>
      <c r="M13" s="158" t="s">
        <v>417</v>
      </c>
      <c r="N13" s="159"/>
      <c r="O13" s="135">
        <f t="shared" si="4"/>
        <v>9.31</v>
      </c>
      <c r="P13" s="136"/>
      <c r="Q13" s="40">
        <f t="shared" si="8"/>
        <v>18</v>
      </c>
      <c r="R13" s="158">
        <v>0</v>
      </c>
      <c r="S13" s="159"/>
      <c r="T13" s="158">
        <v>0</v>
      </c>
      <c r="U13" s="159"/>
      <c r="V13" s="158">
        <v>0</v>
      </c>
      <c r="W13" s="159"/>
      <c r="X13" s="135">
        <f t="shared" si="5"/>
        <v>9.31</v>
      </c>
      <c r="Y13" s="136"/>
      <c r="Z13" s="40">
        <f t="shared" si="6"/>
        <v>18</v>
      </c>
      <c r="AA13" s="149"/>
      <c r="AB13" s="130"/>
      <c r="AC13" s="130"/>
      <c r="AE13" s="27">
        <f t="shared" si="7"/>
      </c>
      <c r="AF13" s="41"/>
      <c r="AG13" s="41"/>
      <c r="AH13" s="41"/>
      <c r="AI13" s="41"/>
      <c r="AJ13" s="41"/>
      <c r="AK13" s="41"/>
      <c r="AM13" s="104">
        <v>70</v>
      </c>
    </row>
    <row r="14" spans="1:39" ht="15.75" customHeight="1">
      <c r="A14" s="28"/>
      <c r="B14" s="28"/>
      <c r="C14" s="25">
        <f t="shared" si="0"/>
        <v>0</v>
      </c>
      <c r="D14" s="25">
        <f t="shared" si="1"/>
        <v>0</v>
      </c>
      <c r="E14" s="34">
        <v>9</v>
      </c>
      <c r="F14" s="36">
        <v>65</v>
      </c>
      <c r="G14" s="37" t="str">
        <f t="shared" si="2"/>
        <v>Will Lambourne</v>
      </c>
      <c r="H14" s="37" t="str">
        <f t="shared" si="3"/>
        <v>Milton Keynes</v>
      </c>
      <c r="I14" s="158">
        <v>12.91</v>
      </c>
      <c r="J14" s="159"/>
      <c r="K14" s="158">
        <v>12.39</v>
      </c>
      <c r="L14" s="159"/>
      <c r="M14" s="158">
        <v>12.77</v>
      </c>
      <c r="N14" s="159"/>
      <c r="O14" s="135">
        <f t="shared" si="4"/>
        <v>12.91</v>
      </c>
      <c r="P14" s="136"/>
      <c r="Q14" s="40">
        <f t="shared" si="8"/>
        <v>3</v>
      </c>
      <c r="R14" s="158">
        <v>0</v>
      </c>
      <c r="S14" s="159"/>
      <c r="T14" s="158">
        <v>0</v>
      </c>
      <c r="U14" s="159"/>
      <c r="V14" s="158">
        <v>0</v>
      </c>
      <c r="W14" s="159"/>
      <c r="X14" s="135">
        <f t="shared" si="5"/>
        <v>12.91</v>
      </c>
      <c r="Y14" s="136"/>
      <c r="Z14" s="40">
        <f t="shared" si="6"/>
        <v>3</v>
      </c>
      <c r="AA14" s="149"/>
      <c r="AB14" s="130"/>
      <c r="AC14" s="130"/>
      <c r="AE14" s="27">
        <f t="shared" si="7"/>
      </c>
      <c r="AF14" s="41"/>
      <c r="AG14" s="41"/>
      <c r="AH14" s="41"/>
      <c r="AI14" s="41"/>
      <c r="AJ14" s="41"/>
      <c r="AK14" s="41"/>
      <c r="AM14" s="104">
        <v>71</v>
      </c>
    </row>
    <row r="15" spans="1:39" ht="15.75" customHeight="1">
      <c r="A15" s="28"/>
      <c r="B15" s="28"/>
      <c r="C15" s="25">
        <f t="shared" si="0"/>
        <v>0</v>
      </c>
      <c r="D15" s="25">
        <f t="shared" si="1"/>
        <v>0</v>
      </c>
      <c r="E15" s="34">
        <v>10</v>
      </c>
      <c r="F15" s="36">
        <v>55</v>
      </c>
      <c r="G15" s="37" t="str">
        <f t="shared" si="2"/>
        <v>Jack Andrew</v>
      </c>
      <c r="H15" s="37" t="str">
        <f t="shared" si="3"/>
        <v>Macclesfield Harriers</v>
      </c>
      <c r="I15" s="158">
        <v>10.21</v>
      </c>
      <c r="J15" s="159"/>
      <c r="K15" s="158">
        <v>10.65</v>
      </c>
      <c r="L15" s="159"/>
      <c r="M15" s="158">
        <v>10.4</v>
      </c>
      <c r="N15" s="159"/>
      <c r="O15" s="135">
        <f t="shared" si="4"/>
        <v>10.65</v>
      </c>
      <c r="P15" s="136"/>
      <c r="Q15" s="40">
        <f t="shared" si="8"/>
        <v>13</v>
      </c>
      <c r="R15" s="158">
        <v>0</v>
      </c>
      <c r="S15" s="159"/>
      <c r="T15" s="158">
        <v>0</v>
      </c>
      <c r="U15" s="159"/>
      <c r="V15" s="158">
        <v>0</v>
      </c>
      <c r="W15" s="159"/>
      <c r="X15" s="135">
        <f t="shared" si="5"/>
        <v>10.65</v>
      </c>
      <c r="Y15" s="136"/>
      <c r="Z15" s="40">
        <f t="shared" si="6"/>
        <v>13</v>
      </c>
      <c r="AA15" s="149"/>
      <c r="AB15" s="130"/>
      <c r="AC15" s="130"/>
      <c r="AE15" s="27">
        <f t="shared" si="7"/>
      </c>
      <c r="AF15" s="41"/>
      <c r="AG15" s="41"/>
      <c r="AH15" s="41"/>
      <c r="AI15" s="41"/>
      <c r="AJ15" s="41"/>
      <c r="AK15" s="41"/>
      <c r="AM15" s="104">
        <v>65</v>
      </c>
    </row>
    <row r="16" spans="1:39" ht="15.75" customHeight="1">
      <c r="A16" s="28"/>
      <c r="B16" s="28"/>
      <c r="C16" s="25">
        <f t="shared" si="0"/>
        <v>0</v>
      </c>
      <c r="D16" s="25">
        <f t="shared" si="1"/>
        <v>0</v>
      </c>
      <c r="E16" s="34">
        <v>11</v>
      </c>
      <c r="F16" s="36">
        <v>68</v>
      </c>
      <c r="G16" s="37" t="str">
        <f t="shared" si="2"/>
        <v>Jack Mcshane</v>
      </c>
      <c r="H16" s="37" t="str">
        <f t="shared" si="3"/>
        <v>Corby A.C</v>
      </c>
      <c r="I16" s="158">
        <v>10.62</v>
      </c>
      <c r="J16" s="159"/>
      <c r="K16" s="158">
        <v>11.82</v>
      </c>
      <c r="L16" s="159"/>
      <c r="M16" s="158">
        <v>10.21</v>
      </c>
      <c r="N16" s="159"/>
      <c r="O16" s="135">
        <f t="shared" si="4"/>
        <v>11.82</v>
      </c>
      <c r="P16" s="136"/>
      <c r="Q16" s="40">
        <f t="shared" si="8"/>
        <v>8</v>
      </c>
      <c r="R16" s="158">
        <v>0</v>
      </c>
      <c r="S16" s="159"/>
      <c r="T16" s="158">
        <v>0</v>
      </c>
      <c r="U16" s="159"/>
      <c r="V16" s="158">
        <v>0</v>
      </c>
      <c r="W16" s="159"/>
      <c r="X16" s="135">
        <f t="shared" si="5"/>
        <v>11.82</v>
      </c>
      <c r="Y16" s="136"/>
      <c r="Z16" s="40">
        <f t="shared" si="6"/>
        <v>8</v>
      </c>
      <c r="AA16" s="149"/>
      <c r="AB16" s="130"/>
      <c r="AC16" s="130"/>
      <c r="AE16" s="27">
        <f t="shared" si="7"/>
      </c>
      <c r="AF16" s="41"/>
      <c r="AG16" s="41"/>
      <c r="AH16" s="41"/>
      <c r="AI16" s="41"/>
      <c r="AJ16" s="41"/>
      <c r="AK16" s="41"/>
      <c r="AM16" s="104">
        <v>73</v>
      </c>
    </row>
    <row r="17" spans="1:39" ht="15.75" customHeight="1">
      <c r="A17" s="28"/>
      <c r="B17" s="28"/>
      <c r="C17" s="25">
        <f t="shared" si="0"/>
        <v>0</v>
      </c>
      <c r="D17" s="25">
        <f t="shared" si="1"/>
        <v>0</v>
      </c>
      <c r="E17" s="34">
        <v>12</v>
      </c>
      <c r="F17" s="36"/>
      <c r="G17" s="37">
        <f t="shared" si="2"/>
      </c>
      <c r="H17" s="37">
        <f t="shared" si="3"/>
      </c>
      <c r="I17" s="158"/>
      <c r="J17" s="159"/>
      <c r="K17" s="158">
        <v>0</v>
      </c>
      <c r="L17" s="159"/>
      <c r="M17" s="158">
        <v>0</v>
      </c>
      <c r="N17" s="159"/>
      <c r="O17" s="135">
        <f t="shared" si="4"/>
        <v>0</v>
      </c>
      <c r="P17" s="136"/>
      <c r="Q17" s="40">
        <f t="shared" si="8"/>
        <v>0</v>
      </c>
      <c r="R17" s="158">
        <v>0</v>
      </c>
      <c r="S17" s="159"/>
      <c r="T17" s="158">
        <v>0</v>
      </c>
      <c r="U17" s="159"/>
      <c r="V17" s="158">
        <v>0</v>
      </c>
      <c r="W17" s="159"/>
      <c r="X17" s="135">
        <f t="shared" si="5"/>
        <v>0</v>
      </c>
      <c r="Y17" s="136"/>
      <c r="Z17" s="40">
        <f t="shared" si="6"/>
        <v>0</v>
      </c>
      <c r="AA17" s="149"/>
      <c r="AB17" s="130"/>
      <c r="AC17" s="130"/>
      <c r="AE17" s="27">
        <f t="shared" si="7"/>
      </c>
      <c r="AF17" s="41"/>
      <c r="AG17" s="41"/>
      <c r="AH17" s="41"/>
      <c r="AI17" s="41"/>
      <c r="AJ17" s="41"/>
      <c r="AK17" s="41"/>
      <c r="AM17" s="104">
        <v>74</v>
      </c>
    </row>
    <row r="18" spans="1:39" ht="15.75" customHeight="1">
      <c r="A18" s="28"/>
      <c r="B18" s="28"/>
      <c r="C18" s="25">
        <f t="shared" si="0"/>
        <v>0</v>
      </c>
      <c r="D18" s="25">
        <f t="shared" si="1"/>
        <v>0</v>
      </c>
      <c r="E18" s="34">
        <v>13</v>
      </c>
      <c r="F18" s="36"/>
      <c r="G18" s="37">
        <f t="shared" si="2"/>
      </c>
      <c r="H18" s="37">
        <f t="shared" si="3"/>
      </c>
      <c r="I18" s="158"/>
      <c r="J18" s="159"/>
      <c r="K18" s="158">
        <v>0</v>
      </c>
      <c r="L18" s="159"/>
      <c r="M18" s="158">
        <v>0</v>
      </c>
      <c r="N18" s="159"/>
      <c r="O18" s="135">
        <f t="shared" si="4"/>
        <v>0</v>
      </c>
      <c r="P18" s="136"/>
      <c r="Q18" s="40">
        <f t="shared" si="8"/>
        <v>0</v>
      </c>
      <c r="R18" s="158">
        <v>0</v>
      </c>
      <c r="S18" s="159"/>
      <c r="T18" s="158">
        <v>0</v>
      </c>
      <c r="U18" s="159"/>
      <c r="V18" s="158">
        <v>0</v>
      </c>
      <c r="W18" s="159"/>
      <c r="X18" s="135">
        <f t="shared" si="5"/>
        <v>0</v>
      </c>
      <c r="Y18" s="136"/>
      <c r="Z18" s="40">
        <f t="shared" si="6"/>
        <v>0</v>
      </c>
      <c r="AA18" s="149"/>
      <c r="AB18" s="130"/>
      <c r="AC18" s="130"/>
      <c r="AE18" s="27">
        <f t="shared" si="7"/>
      </c>
      <c r="AF18" s="41"/>
      <c r="AG18" s="41"/>
      <c r="AH18" s="41"/>
      <c r="AI18" s="41"/>
      <c r="AJ18" s="41"/>
      <c r="AK18" s="41"/>
      <c r="AM18" s="104">
        <v>55</v>
      </c>
    </row>
    <row r="19" spans="1:39" ht="15.75" customHeight="1">
      <c r="A19" s="28"/>
      <c r="B19" s="28"/>
      <c r="C19" s="25">
        <f t="shared" si="0"/>
        <v>0</v>
      </c>
      <c r="D19" s="25">
        <f t="shared" si="1"/>
        <v>0</v>
      </c>
      <c r="E19" s="34">
        <v>14</v>
      </c>
      <c r="F19" s="36"/>
      <c r="G19" s="37">
        <f t="shared" si="2"/>
      </c>
      <c r="H19" s="37">
        <f t="shared" si="3"/>
      </c>
      <c r="I19" s="158"/>
      <c r="J19" s="159"/>
      <c r="K19" s="158">
        <v>0</v>
      </c>
      <c r="L19" s="159"/>
      <c r="M19" s="158">
        <v>0</v>
      </c>
      <c r="N19" s="159"/>
      <c r="O19" s="135">
        <f t="shared" si="4"/>
        <v>0</v>
      </c>
      <c r="P19" s="136"/>
      <c r="Q19" s="40">
        <f t="shared" si="8"/>
        <v>0</v>
      </c>
      <c r="R19" s="158">
        <v>0</v>
      </c>
      <c r="S19" s="159"/>
      <c r="T19" s="158">
        <v>0</v>
      </c>
      <c r="U19" s="159"/>
      <c r="V19" s="158">
        <v>0</v>
      </c>
      <c r="W19" s="159"/>
      <c r="X19" s="135">
        <f t="shared" si="5"/>
        <v>0</v>
      </c>
      <c r="Y19" s="136"/>
      <c r="Z19" s="40">
        <f t="shared" si="6"/>
        <v>0</v>
      </c>
      <c r="AA19" s="149"/>
      <c r="AB19" s="130"/>
      <c r="AC19" s="130"/>
      <c r="AE19" s="27">
        <f t="shared" si="7"/>
      </c>
      <c r="AF19" s="41"/>
      <c r="AG19" s="41"/>
      <c r="AH19" s="41"/>
      <c r="AI19" s="41"/>
      <c r="AJ19" s="41"/>
      <c r="AK19" s="41"/>
      <c r="AM19" s="104">
        <v>58</v>
      </c>
    </row>
    <row r="20" spans="1:39" ht="15.75" customHeight="1">
      <c r="A20" s="28"/>
      <c r="B20" s="28"/>
      <c r="C20" s="25">
        <f t="shared" si="0"/>
        <v>0</v>
      </c>
      <c r="D20" s="25">
        <f t="shared" si="1"/>
        <v>0</v>
      </c>
      <c r="E20" s="34">
        <v>15</v>
      </c>
      <c r="F20" s="36"/>
      <c r="G20" s="37">
        <f t="shared" si="2"/>
      </c>
      <c r="H20" s="37">
        <f t="shared" si="3"/>
      </c>
      <c r="I20" s="158"/>
      <c r="J20" s="159"/>
      <c r="K20" s="158">
        <v>0</v>
      </c>
      <c r="L20" s="159"/>
      <c r="M20" s="158">
        <v>0</v>
      </c>
      <c r="N20" s="159"/>
      <c r="O20" s="135">
        <f t="shared" si="4"/>
        <v>0</v>
      </c>
      <c r="P20" s="136"/>
      <c r="Q20" s="40">
        <f t="shared" si="8"/>
        <v>0</v>
      </c>
      <c r="R20" s="158">
        <v>0</v>
      </c>
      <c r="S20" s="159"/>
      <c r="T20" s="158">
        <v>0</v>
      </c>
      <c r="U20" s="159"/>
      <c r="V20" s="158">
        <v>0</v>
      </c>
      <c r="W20" s="159"/>
      <c r="X20" s="135">
        <f t="shared" si="5"/>
        <v>0</v>
      </c>
      <c r="Y20" s="136"/>
      <c r="Z20" s="40">
        <f t="shared" si="6"/>
        <v>0</v>
      </c>
      <c r="AA20" s="149"/>
      <c r="AB20" s="130"/>
      <c r="AC20" s="130"/>
      <c r="AE20" s="27">
        <f t="shared" si="7"/>
      </c>
      <c r="AF20" s="41"/>
      <c r="AG20" s="41"/>
      <c r="AH20" s="41"/>
      <c r="AI20" s="41"/>
      <c r="AJ20" s="41"/>
      <c r="AK20" s="41"/>
      <c r="AM20" s="104">
        <v>72</v>
      </c>
    </row>
    <row r="21" spans="1:39" ht="15.75" customHeight="1">
      <c r="A21" s="28"/>
      <c r="B21" s="28"/>
      <c r="C21" s="25">
        <f t="shared" si="0"/>
        <v>0</v>
      </c>
      <c r="D21" s="25">
        <f t="shared" si="1"/>
        <v>0</v>
      </c>
      <c r="E21" s="34">
        <v>16</v>
      </c>
      <c r="F21" s="36"/>
      <c r="G21" s="37">
        <f t="shared" si="2"/>
      </c>
      <c r="H21" s="37">
        <f t="shared" si="3"/>
      </c>
      <c r="I21" s="158"/>
      <c r="J21" s="159"/>
      <c r="K21" s="158">
        <v>0</v>
      </c>
      <c r="L21" s="159"/>
      <c r="M21" s="158">
        <v>0</v>
      </c>
      <c r="N21" s="159"/>
      <c r="O21" s="135">
        <f t="shared" si="4"/>
        <v>0</v>
      </c>
      <c r="P21" s="136"/>
      <c r="Q21" s="40">
        <f t="shared" si="8"/>
        <v>0</v>
      </c>
      <c r="R21" s="158">
        <v>0</v>
      </c>
      <c r="S21" s="159"/>
      <c r="T21" s="158">
        <v>0</v>
      </c>
      <c r="U21" s="159"/>
      <c r="V21" s="158">
        <v>0</v>
      </c>
      <c r="W21" s="159"/>
      <c r="X21" s="135">
        <f t="shared" si="5"/>
        <v>0</v>
      </c>
      <c r="Y21" s="136"/>
      <c r="Z21" s="40">
        <f t="shared" si="6"/>
        <v>0</v>
      </c>
      <c r="AA21" s="149"/>
      <c r="AB21" s="130"/>
      <c r="AC21" s="130"/>
      <c r="AE21" s="27">
        <f t="shared" si="7"/>
      </c>
      <c r="AF21" s="41"/>
      <c r="AG21" s="41"/>
      <c r="AH21" s="41"/>
      <c r="AI21" s="41"/>
      <c r="AJ21" s="41"/>
      <c r="AK21" s="41"/>
      <c r="AM21" s="104">
        <v>61</v>
      </c>
    </row>
    <row r="22" spans="1:39" ht="15.75" customHeight="1">
      <c r="A22" s="28"/>
      <c r="B22" s="28"/>
      <c r="C22" s="25">
        <f t="shared" si="0"/>
        <v>0</v>
      </c>
      <c r="D22" s="25">
        <f t="shared" si="1"/>
        <v>0</v>
      </c>
      <c r="E22" s="34">
        <v>17</v>
      </c>
      <c r="F22" s="36"/>
      <c r="G22" s="37">
        <f t="shared" si="2"/>
      </c>
      <c r="H22" s="37">
        <f t="shared" si="3"/>
      </c>
      <c r="I22" s="158">
        <v>0</v>
      </c>
      <c r="J22" s="159"/>
      <c r="K22" s="158">
        <v>0</v>
      </c>
      <c r="L22" s="159"/>
      <c r="M22" s="158">
        <v>0</v>
      </c>
      <c r="N22" s="159"/>
      <c r="O22" s="135">
        <f t="shared" si="4"/>
        <v>0</v>
      </c>
      <c r="P22" s="136"/>
      <c r="Q22" s="40">
        <f t="shared" si="8"/>
        <v>0</v>
      </c>
      <c r="R22" s="158">
        <v>0</v>
      </c>
      <c r="S22" s="159"/>
      <c r="T22" s="158">
        <v>0</v>
      </c>
      <c r="U22" s="159"/>
      <c r="V22" s="158">
        <v>0</v>
      </c>
      <c r="W22" s="159"/>
      <c r="X22" s="135">
        <f t="shared" si="5"/>
        <v>0</v>
      </c>
      <c r="Y22" s="136"/>
      <c r="Z22" s="40">
        <f t="shared" si="6"/>
        <v>0</v>
      </c>
      <c r="AA22" s="149"/>
      <c r="AB22" s="130"/>
      <c r="AC22" s="130"/>
      <c r="AE22" s="27">
        <f t="shared" si="7"/>
      </c>
      <c r="AF22" s="41"/>
      <c r="AG22" s="41"/>
      <c r="AH22" s="41"/>
      <c r="AI22" s="41"/>
      <c r="AJ22" s="41"/>
      <c r="AK22" s="41"/>
      <c r="AM22" s="104">
        <v>67</v>
      </c>
    </row>
    <row r="23" spans="1:39" ht="15.75" customHeight="1">
      <c r="A23" s="28"/>
      <c r="B23" s="28"/>
      <c r="C23" s="25">
        <f t="shared" si="0"/>
        <v>0</v>
      </c>
      <c r="D23" s="25">
        <f t="shared" si="1"/>
        <v>0</v>
      </c>
      <c r="E23" s="34">
        <v>18</v>
      </c>
      <c r="F23" s="36"/>
      <c r="G23" s="37">
        <f t="shared" si="2"/>
      </c>
      <c r="H23" s="37">
        <f t="shared" si="3"/>
      </c>
      <c r="I23" s="158">
        <v>0</v>
      </c>
      <c r="J23" s="159"/>
      <c r="K23" s="158">
        <v>0</v>
      </c>
      <c r="L23" s="159"/>
      <c r="M23" s="158">
        <v>0</v>
      </c>
      <c r="N23" s="159"/>
      <c r="O23" s="135">
        <f t="shared" si="4"/>
        <v>0</v>
      </c>
      <c r="P23" s="136"/>
      <c r="Q23" s="40">
        <f t="shared" si="8"/>
        <v>0</v>
      </c>
      <c r="R23" s="158">
        <v>0</v>
      </c>
      <c r="S23" s="159"/>
      <c r="T23" s="158">
        <v>0</v>
      </c>
      <c r="U23" s="159"/>
      <c r="V23" s="158">
        <v>0</v>
      </c>
      <c r="W23" s="159"/>
      <c r="X23" s="135">
        <f t="shared" si="5"/>
        <v>0</v>
      </c>
      <c r="Y23" s="136"/>
      <c r="Z23" s="40">
        <f t="shared" si="6"/>
        <v>0</v>
      </c>
      <c r="AA23" s="149"/>
      <c r="AB23" s="130"/>
      <c r="AC23" s="130"/>
      <c r="AE23" s="27">
        <f t="shared" si="7"/>
      </c>
      <c r="AF23" s="41"/>
      <c r="AG23" s="41"/>
      <c r="AH23" s="41"/>
      <c r="AI23" s="41"/>
      <c r="AJ23" s="41"/>
      <c r="AK23" s="41"/>
      <c r="AM23" s="104">
        <v>75</v>
      </c>
    </row>
    <row r="24" spans="1:39" ht="15.75" customHeight="1">
      <c r="A24" s="28"/>
      <c r="B24" s="28"/>
      <c r="C24" s="25">
        <f t="shared" si="0"/>
        <v>0</v>
      </c>
      <c r="D24" s="25">
        <f t="shared" si="1"/>
        <v>0</v>
      </c>
      <c r="E24" s="34">
        <v>19</v>
      </c>
      <c r="F24" s="36"/>
      <c r="G24" s="37">
        <f t="shared" si="2"/>
      </c>
      <c r="H24" s="37">
        <f t="shared" si="3"/>
      </c>
      <c r="I24" s="158">
        <v>0</v>
      </c>
      <c r="J24" s="159"/>
      <c r="K24" s="158">
        <v>0</v>
      </c>
      <c r="L24" s="159"/>
      <c r="M24" s="158">
        <v>0</v>
      </c>
      <c r="N24" s="159"/>
      <c r="O24" s="135">
        <f t="shared" si="4"/>
        <v>0</v>
      </c>
      <c r="P24" s="136"/>
      <c r="Q24" s="40">
        <f t="shared" si="8"/>
        <v>0</v>
      </c>
      <c r="R24" s="158">
        <v>0</v>
      </c>
      <c r="S24" s="159"/>
      <c r="T24" s="158">
        <v>0</v>
      </c>
      <c r="U24" s="159"/>
      <c r="V24" s="158">
        <v>0</v>
      </c>
      <c r="W24" s="159"/>
      <c r="X24" s="135">
        <f t="shared" si="5"/>
        <v>0</v>
      </c>
      <c r="Y24" s="136"/>
      <c r="Z24" s="40">
        <f t="shared" si="6"/>
        <v>0</v>
      </c>
      <c r="AA24" s="149"/>
      <c r="AB24" s="130"/>
      <c r="AC24" s="130"/>
      <c r="AE24" s="27">
        <f t="shared" si="7"/>
      </c>
      <c r="AF24" s="41"/>
      <c r="AG24" s="41"/>
      <c r="AH24" s="41"/>
      <c r="AI24" s="41"/>
      <c r="AJ24" s="41"/>
      <c r="AK24" s="41"/>
      <c r="AM24" s="104">
        <v>64</v>
      </c>
    </row>
    <row r="25" spans="1:39" ht="15.75" customHeight="1">
      <c r="A25" s="28"/>
      <c r="B25" s="28"/>
      <c r="C25" s="25">
        <f t="shared" si="0"/>
        <v>0</v>
      </c>
      <c r="D25" s="25">
        <f t="shared" si="1"/>
        <v>0</v>
      </c>
      <c r="E25" s="34">
        <v>20</v>
      </c>
      <c r="F25" s="36"/>
      <c r="G25" s="37">
        <f t="shared" si="2"/>
      </c>
      <c r="H25" s="37">
        <f t="shared" si="3"/>
      </c>
      <c r="I25" s="158">
        <v>0</v>
      </c>
      <c r="J25" s="159"/>
      <c r="K25" s="158">
        <v>0</v>
      </c>
      <c r="L25" s="159"/>
      <c r="M25" s="158">
        <v>0</v>
      </c>
      <c r="N25" s="159"/>
      <c r="O25" s="135">
        <f t="shared" si="4"/>
        <v>0</v>
      </c>
      <c r="P25" s="136"/>
      <c r="Q25" s="40">
        <f t="shared" si="8"/>
        <v>0</v>
      </c>
      <c r="R25" s="158">
        <v>0</v>
      </c>
      <c r="S25" s="159"/>
      <c r="T25" s="158">
        <v>0</v>
      </c>
      <c r="U25" s="159"/>
      <c r="V25" s="158">
        <v>0</v>
      </c>
      <c r="W25" s="159"/>
      <c r="X25" s="135">
        <f t="shared" si="5"/>
        <v>0</v>
      </c>
      <c r="Y25" s="136"/>
      <c r="Z25" s="40">
        <f t="shared" si="6"/>
        <v>0</v>
      </c>
      <c r="AA25" s="151" t="s">
        <v>320</v>
      </c>
      <c r="AB25" s="150"/>
      <c r="AC25" s="150"/>
      <c r="AE25" s="27">
        <f t="shared" si="7"/>
      </c>
      <c r="AF25" s="41"/>
      <c r="AG25" s="41"/>
      <c r="AH25" s="41"/>
      <c r="AI25" s="41"/>
      <c r="AJ25" s="41"/>
      <c r="AK25" s="41"/>
      <c r="AM25" s="104">
        <v>57</v>
      </c>
    </row>
    <row r="26" spans="1:39" ht="15.75" customHeight="1">
      <c r="A26" s="28"/>
      <c r="B26" s="28"/>
      <c r="C26" s="25">
        <f t="shared" si="0"/>
        <v>0</v>
      </c>
      <c r="D26" s="25">
        <f t="shared" si="1"/>
        <v>0</v>
      </c>
      <c r="E26" s="34">
        <v>21</v>
      </c>
      <c r="F26" s="36"/>
      <c r="G26" s="37">
        <f t="shared" si="2"/>
      </c>
      <c r="H26" s="37">
        <f t="shared" si="3"/>
      </c>
      <c r="I26" s="158">
        <v>0</v>
      </c>
      <c r="J26" s="159"/>
      <c r="K26" s="158">
        <v>0</v>
      </c>
      <c r="L26" s="159"/>
      <c r="M26" s="158">
        <v>0</v>
      </c>
      <c r="N26" s="159"/>
      <c r="O26" s="135">
        <f t="shared" si="4"/>
        <v>0</v>
      </c>
      <c r="P26" s="136"/>
      <c r="Q26" s="40">
        <f t="shared" si="8"/>
        <v>0</v>
      </c>
      <c r="R26" s="158">
        <v>0</v>
      </c>
      <c r="S26" s="159"/>
      <c r="T26" s="158">
        <v>0</v>
      </c>
      <c r="U26" s="159"/>
      <c r="V26" s="158">
        <v>0</v>
      </c>
      <c r="W26" s="159"/>
      <c r="X26" s="135">
        <f t="shared" si="5"/>
        <v>0</v>
      </c>
      <c r="Y26" s="136"/>
      <c r="Z26" s="40">
        <f t="shared" si="6"/>
        <v>0</v>
      </c>
      <c r="AA26" s="151"/>
      <c r="AB26" s="150"/>
      <c r="AC26" s="150"/>
      <c r="AE26" s="27">
        <f t="shared" si="7"/>
      </c>
      <c r="AF26" s="41"/>
      <c r="AG26" s="41"/>
      <c r="AH26" s="41"/>
      <c r="AI26" s="41"/>
      <c r="AJ26" s="41"/>
      <c r="AK26" s="41"/>
      <c r="AM26" s="104">
        <v>77</v>
      </c>
    </row>
    <row r="27" spans="1:39" ht="15.75" customHeight="1">
      <c r="A27" s="28"/>
      <c r="B27" s="28"/>
      <c r="C27" s="25">
        <f t="shared" si="0"/>
        <v>0</v>
      </c>
      <c r="D27" s="25">
        <f t="shared" si="1"/>
        <v>0</v>
      </c>
      <c r="E27" s="34">
        <v>22</v>
      </c>
      <c r="F27" s="36"/>
      <c r="G27" s="37">
        <f t="shared" si="2"/>
      </c>
      <c r="H27" s="37">
        <f t="shared" si="3"/>
      </c>
      <c r="I27" s="158">
        <v>0</v>
      </c>
      <c r="J27" s="159"/>
      <c r="K27" s="158">
        <v>0</v>
      </c>
      <c r="L27" s="159"/>
      <c r="M27" s="158">
        <v>0</v>
      </c>
      <c r="N27" s="159"/>
      <c r="O27" s="135">
        <f t="shared" si="4"/>
        <v>0</v>
      </c>
      <c r="P27" s="136"/>
      <c r="Q27" s="40">
        <f t="shared" si="8"/>
        <v>0</v>
      </c>
      <c r="R27" s="158">
        <v>0</v>
      </c>
      <c r="S27" s="159"/>
      <c r="T27" s="158">
        <v>0</v>
      </c>
      <c r="U27" s="159"/>
      <c r="V27" s="158">
        <v>0</v>
      </c>
      <c r="W27" s="159"/>
      <c r="X27" s="135">
        <f t="shared" si="5"/>
        <v>0</v>
      </c>
      <c r="Y27" s="136"/>
      <c r="Z27" s="40">
        <f t="shared" si="6"/>
        <v>0</v>
      </c>
      <c r="AA27" s="151"/>
      <c r="AB27" s="150"/>
      <c r="AC27" s="150"/>
      <c r="AE27" s="27">
        <f t="shared" si="7"/>
      </c>
      <c r="AF27" s="41"/>
      <c r="AG27" s="41"/>
      <c r="AH27" s="41"/>
      <c r="AI27" s="41"/>
      <c r="AJ27" s="41"/>
      <c r="AK27" s="41"/>
      <c r="AM27" s="104">
        <v>62</v>
      </c>
    </row>
    <row r="28" spans="1:39" ht="15.75" customHeight="1">
      <c r="A28" s="28"/>
      <c r="B28" s="28"/>
      <c r="C28" s="25">
        <f t="shared" si="0"/>
        <v>0</v>
      </c>
      <c r="D28" s="25">
        <f t="shared" si="1"/>
        <v>0</v>
      </c>
      <c r="E28" s="34">
        <v>23</v>
      </c>
      <c r="F28" s="36"/>
      <c r="G28" s="37">
        <f t="shared" si="2"/>
      </c>
      <c r="H28" s="37">
        <f t="shared" si="3"/>
      </c>
      <c r="I28" s="158">
        <v>0</v>
      </c>
      <c r="J28" s="159"/>
      <c r="K28" s="158">
        <v>0</v>
      </c>
      <c r="L28" s="159"/>
      <c r="M28" s="158">
        <v>0</v>
      </c>
      <c r="N28" s="159"/>
      <c r="O28" s="135">
        <f t="shared" si="4"/>
        <v>0</v>
      </c>
      <c r="P28" s="136"/>
      <c r="Q28" s="40">
        <f t="shared" si="8"/>
        <v>0</v>
      </c>
      <c r="R28" s="158">
        <v>0</v>
      </c>
      <c r="S28" s="159"/>
      <c r="T28" s="158">
        <v>0</v>
      </c>
      <c r="U28" s="159"/>
      <c r="V28" s="158">
        <v>0</v>
      </c>
      <c r="W28" s="159"/>
      <c r="X28" s="135">
        <f t="shared" si="5"/>
        <v>0</v>
      </c>
      <c r="Y28" s="136"/>
      <c r="Z28" s="40">
        <f t="shared" si="6"/>
        <v>0</v>
      </c>
      <c r="AA28" s="151"/>
      <c r="AB28" s="150"/>
      <c r="AC28" s="150"/>
      <c r="AE28" s="27">
        <f t="shared" si="7"/>
      </c>
      <c r="AF28" s="41"/>
      <c r="AG28" s="41"/>
      <c r="AH28" s="41"/>
      <c r="AI28" s="41"/>
      <c r="AJ28" s="41"/>
      <c r="AK28" s="41"/>
      <c r="AM28" s="10"/>
    </row>
    <row r="29" spans="1:39" ht="15.75" customHeight="1">
      <c r="A29" s="28"/>
      <c r="B29" s="28"/>
      <c r="C29" s="25">
        <f t="shared" si="0"/>
        <v>0</v>
      </c>
      <c r="D29" s="25">
        <f t="shared" si="1"/>
        <v>0</v>
      </c>
      <c r="E29" s="34">
        <v>24</v>
      </c>
      <c r="F29" s="36"/>
      <c r="G29" s="37">
        <f t="shared" si="2"/>
      </c>
      <c r="H29" s="37">
        <f t="shared" si="3"/>
      </c>
      <c r="I29" s="158">
        <v>0</v>
      </c>
      <c r="J29" s="159"/>
      <c r="K29" s="158">
        <v>0</v>
      </c>
      <c r="L29" s="159"/>
      <c r="M29" s="158">
        <v>0</v>
      </c>
      <c r="N29" s="159"/>
      <c r="O29" s="135">
        <f t="shared" si="4"/>
        <v>0</v>
      </c>
      <c r="P29" s="136"/>
      <c r="Q29" s="40">
        <f t="shared" si="8"/>
        <v>0</v>
      </c>
      <c r="R29" s="158">
        <v>0</v>
      </c>
      <c r="S29" s="159"/>
      <c r="T29" s="158">
        <v>0</v>
      </c>
      <c r="U29" s="159"/>
      <c r="V29" s="158">
        <v>0</v>
      </c>
      <c r="W29" s="159"/>
      <c r="X29" s="135">
        <f t="shared" si="5"/>
        <v>0</v>
      </c>
      <c r="Y29" s="136"/>
      <c r="Z29" s="40">
        <f t="shared" si="6"/>
        <v>0</v>
      </c>
      <c r="AA29" s="151"/>
      <c r="AB29" s="150"/>
      <c r="AC29" s="150"/>
      <c r="AE29" s="27">
        <f t="shared" si="7"/>
      </c>
      <c r="AF29" s="41"/>
      <c r="AG29" s="41"/>
      <c r="AH29" s="41"/>
      <c r="AI29" s="41"/>
      <c r="AJ29" s="41"/>
      <c r="AK29" s="41"/>
      <c r="AM29" s="9"/>
    </row>
    <row r="30" spans="1:39" ht="15.75" customHeight="1">
      <c r="A30" s="28"/>
      <c r="B30" s="28"/>
      <c r="C30" s="25">
        <f t="shared" si="0"/>
        <v>0</v>
      </c>
      <c r="D30" s="25">
        <f t="shared" si="1"/>
        <v>0</v>
      </c>
      <c r="E30" s="34">
        <v>25</v>
      </c>
      <c r="F30" s="36"/>
      <c r="G30" s="37">
        <f t="shared" si="2"/>
      </c>
      <c r="H30" s="37">
        <f t="shared" si="3"/>
      </c>
      <c r="I30" s="158">
        <v>0</v>
      </c>
      <c r="J30" s="159"/>
      <c r="K30" s="158">
        <v>0</v>
      </c>
      <c r="L30" s="159"/>
      <c r="M30" s="158">
        <v>0</v>
      </c>
      <c r="N30" s="159"/>
      <c r="O30" s="135">
        <f t="shared" si="4"/>
        <v>0</v>
      </c>
      <c r="P30" s="136"/>
      <c r="Q30" s="40">
        <f t="shared" si="8"/>
        <v>0</v>
      </c>
      <c r="R30" s="158">
        <v>0</v>
      </c>
      <c r="S30" s="159"/>
      <c r="T30" s="158">
        <v>0</v>
      </c>
      <c r="U30" s="159"/>
      <c r="V30" s="158">
        <v>0</v>
      </c>
      <c r="W30" s="159"/>
      <c r="X30" s="135">
        <f t="shared" si="5"/>
        <v>0</v>
      </c>
      <c r="Y30" s="136"/>
      <c r="Z30" s="40">
        <f t="shared" si="6"/>
        <v>0</v>
      </c>
      <c r="AA30" s="151"/>
      <c r="AB30" s="150"/>
      <c r="AC30" s="150"/>
      <c r="AE30" s="27">
        <f t="shared" si="7"/>
      </c>
      <c r="AF30" s="41"/>
      <c r="AG30" s="41"/>
      <c r="AH30" s="41"/>
      <c r="AI30" s="41"/>
      <c r="AJ30" s="41"/>
      <c r="AK30" s="41"/>
      <c r="AM30" s="22">
        <f>IF(OR('Male Athletes'!$B27=0,'Male Athletes'!$B27="",'Male Athletes'!$B27=" "),"",'Male Athletes'!$B27)</f>
      </c>
    </row>
    <row r="31" spans="1:39" ht="15.75" customHeight="1">
      <c r="A31" s="28"/>
      <c r="B31" s="28"/>
      <c r="C31" s="25">
        <f t="shared" si="0"/>
        <v>0</v>
      </c>
      <c r="D31" s="25">
        <f t="shared" si="1"/>
        <v>0</v>
      </c>
      <c r="E31" s="34">
        <v>26</v>
      </c>
      <c r="F31" s="36"/>
      <c r="G31" s="37">
        <f t="shared" si="2"/>
      </c>
      <c r="H31" s="37">
        <f t="shared" si="3"/>
      </c>
      <c r="I31" s="158">
        <v>0</v>
      </c>
      <c r="J31" s="159"/>
      <c r="K31" s="158">
        <v>0</v>
      </c>
      <c r="L31" s="159"/>
      <c r="M31" s="158">
        <v>0</v>
      </c>
      <c r="N31" s="159"/>
      <c r="O31" s="135">
        <f t="shared" si="4"/>
        <v>0</v>
      </c>
      <c r="P31" s="136"/>
      <c r="Q31" s="40">
        <f t="shared" si="8"/>
        <v>0</v>
      </c>
      <c r="R31" s="158">
        <v>0</v>
      </c>
      <c r="S31" s="159"/>
      <c r="T31" s="158">
        <v>0</v>
      </c>
      <c r="U31" s="159"/>
      <c r="V31" s="158">
        <v>0</v>
      </c>
      <c r="W31" s="159"/>
      <c r="X31" s="135">
        <f t="shared" si="5"/>
        <v>0</v>
      </c>
      <c r="Y31" s="136"/>
      <c r="Z31" s="40">
        <f t="shared" si="6"/>
        <v>0</v>
      </c>
      <c r="AA31" s="151"/>
      <c r="AB31" s="150"/>
      <c r="AC31" s="150"/>
      <c r="AF31" s="41"/>
      <c r="AG31" s="41"/>
      <c r="AH31" s="41"/>
      <c r="AI31" s="41"/>
      <c r="AJ31" s="41"/>
      <c r="AK31" s="41"/>
      <c r="AM31" s="22">
        <f>IF(OR('Male Athletes'!$B28=0,'Male Athletes'!$B28="",'Male Athletes'!$B28=" "),"",'Male Athletes'!$B28)</f>
      </c>
    </row>
    <row r="32" spans="1:29" ht="20.25">
      <c r="A32" s="24">
        <v>49</v>
      </c>
      <c r="B32" s="24"/>
      <c r="C32" s="25"/>
      <c r="E32" s="137" t="s">
        <v>317</v>
      </c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9"/>
    </row>
    <row r="33" spans="1:29" ht="15.75" customHeight="1">
      <c r="A33" s="27"/>
      <c r="B33" s="27"/>
      <c r="C33" s="28"/>
      <c r="D33" s="29"/>
      <c r="E33" s="131" t="s">
        <v>315</v>
      </c>
      <c r="F33" s="133"/>
      <c r="G33" s="154" t="str">
        <f>G2</f>
        <v>England Combined Events Championship[s</v>
      </c>
      <c r="H33" s="155"/>
      <c r="I33" s="131" t="s">
        <v>316</v>
      </c>
      <c r="J33" s="132"/>
      <c r="K33" s="133"/>
      <c r="L33" s="154" t="str">
        <f>L2</f>
        <v>Birmingham Alexander</v>
      </c>
      <c r="M33" s="148"/>
      <c r="N33" s="156"/>
      <c r="O33" s="156"/>
      <c r="P33" s="157"/>
      <c r="Q33" s="144" t="s">
        <v>293</v>
      </c>
      <c r="R33" s="145"/>
      <c r="S33" s="146"/>
      <c r="T33" s="152">
        <f>T2</f>
        <v>39599</v>
      </c>
      <c r="U33" s="153"/>
      <c r="V33" s="153"/>
      <c r="W33" s="153"/>
      <c r="X33" s="153"/>
      <c r="Y33" s="153"/>
      <c r="Z33" s="153"/>
      <c r="AA33" s="153"/>
      <c r="AB33" s="153"/>
      <c r="AC33" s="160"/>
    </row>
    <row r="34" spans="1:29" ht="15.75" customHeight="1">
      <c r="A34" s="27"/>
      <c r="B34" s="27"/>
      <c r="C34" s="25"/>
      <c r="D34" s="29"/>
      <c r="E34" s="131" t="s">
        <v>294</v>
      </c>
      <c r="F34" s="133"/>
      <c r="G34" s="154" t="s">
        <v>345</v>
      </c>
      <c r="H34" s="155"/>
      <c r="I34" s="131" t="s">
        <v>295</v>
      </c>
      <c r="J34" s="132"/>
      <c r="K34" s="133"/>
      <c r="L34" s="142">
        <f>L3</f>
        <v>0</v>
      </c>
      <c r="M34" s="143"/>
      <c r="N34" s="131"/>
      <c r="O34" s="132"/>
      <c r="P34" s="133"/>
      <c r="Q34" s="154"/>
      <c r="R34" s="148"/>
      <c r="S34" s="155"/>
      <c r="T34" s="118"/>
      <c r="U34" s="119"/>
      <c r="V34" s="148">
        <f>V3</f>
        <v>0</v>
      </c>
      <c r="W34" s="148"/>
      <c r="X34" s="148"/>
      <c r="Y34" s="148"/>
      <c r="Z34" s="148"/>
      <c r="AA34" s="148"/>
      <c r="AB34" s="148"/>
      <c r="AC34" s="155"/>
    </row>
    <row r="35" spans="5:29" ht="31.5" customHeight="1">
      <c r="E35" s="31" t="s">
        <v>296</v>
      </c>
      <c r="F35" s="31" t="s">
        <v>297</v>
      </c>
      <c r="G35" s="31" t="s">
        <v>298</v>
      </c>
      <c r="H35" s="32" t="s">
        <v>299</v>
      </c>
      <c r="I35" s="147" t="s">
        <v>300</v>
      </c>
      <c r="J35" s="124"/>
      <c r="K35" s="124" t="s">
        <v>301</v>
      </c>
      <c r="L35" s="124"/>
      <c r="M35" s="124" t="s">
        <v>302</v>
      </c>
      <c r="N35" s="124"/>
      <c r="O35" s="124" t="s">
        <v>303</v>
      </c>
      <c r="P35" s="124"/>
      <c r="Q35" s="122" t="s">
        <v>304</v>
      </c>
      <c r="R35" s="124" t="s">
        <v>305</v>
      </c>
      <c r="S35" s="124"/>
      <c r="T35" s="124" t="s">
        <v>306</v>
      </c>
      <c r="U35" s="124"/>
      <c r="V35" s="124" t="s">
        <v>307</v>
      </c>
      <c r="W35" s="124"/>
      <c r="X35" s="124" t="s">
        <v>308</v>
      </c>
      <c r="Y35" s="128"/>
      <c r="Z35" s="129" t="s">
        <v>309</v>
      </c>
      <c r="AA35" s="125" t="s">
        <v>318</v>
      </c>
      <c r="AB35" s="126"/>
      <c r="AC35" s="127"/>
    </row>
    <row r="36" spans="3:29" ht="12.75" customHeight="1">
      <c r="C36" s="25" t="s">
        <v>310</v>
      </c>
      <c r="D36" s="25" t="s">
        <v>311</v>
      </c>
      <c r="E36" s="34"/>
      <c r="F36" s="34"/>
      <c r="G36" s="35"/>
      <c r="H36" s="35"/>
      <c r="I36" s="127" t="s">
        <v>312</v>
      </c>
      <c r="J36" s="130"/>
      <c r="K36" s="130" t="s">
        <v>312</v>
      </c>
      <c r="L36" s="130"/>
      <c r="M36" s="130" t="s">
        <v>312</v>
      </c>
      <c r="N36" s="130"/>
      <c r="O36" s="130" t="s">
        <v>312</v>
      </c>
      <c r="P36" s="130"/>
      <c r="Q36" s="123"/>
      <c r="R36" s="130" t="s">
        <v>312</v>
      </c>
      <c r="S36" s="130"/>
      <c r="T36" s="130" t="s">
        <v>312</v>
      </c>
      <c r="U36" s="130"/>
      <c r="V36" s="130" t="s">
        <v>312</v>
      </c>
      <c r="W36" s="130"/>
      <c r="X36" s="130" t="s">
        <v>312</v>
      </c>
      <c r="Y36" s="125"/>
      <c r="Z36" s="122"/>
      <c r="AA36" s="149" t="s">
        <v>319</v>
      </c>
      <c r="AB36" s="130"/>
      <c r="AC36" s="130"/>
    </row>
    <row r="37" spans="1:37" ht="15.75" customHeight="1">
      <c r="A37" s="28"/>
      <c r="B37" s="28"/>
      <c r="C37" s="25">
        <f aca="true" t="shared" si="9" ref="C37:C62">AB37</f>
        <v>0</v>
      </c>
      <c r="D37" s="25">
        <f aca="true" t="shared" si="10" ref="D37:D62">AC37</f>
        <v>0</v>
      </c>
      <c r="E37" s="33">
        <v>1</v>
      </c>
      <c r="F37" s="36">
        <v>62</v>
      </c>
      <c r="G37" s="37" t="str">
        <f aca="true" t="shared" si="11" ref="G37:G62">IF(OR(F37=0,F37="",F37=" ",ISERROR(VLOOKUP(F37,athletes,2,FALSE))=TRUE),"",CONCATENATE(VLOOKUP(F37,athletes,2,FALSE)," ",VLOOKUP(F37,athletes,3,FALSE)))</f>
        <v>Bradley Hall</v>
      </c>
      <c r="H37" s="37" t="str">
        <f aca="true" t="shared" si="12" ref="H37:H62">IF(OR(F37=0,F37="",F37=" ",ISERROR(VLOOKUP(F37,athletes,2,FALSE))=TRUE),"",VLOOKUP(F37,athletes,4,FALSE))</f>
        <v>Crawley AC</v>
      </c>
      <c r="I37" s="158">
        <v>11.36</v>
      </c>
      <c r="J37" s="159"/>
      <c r="K37" s="158" t="s">
        <v>418</v>
      </c>
      <c r="L37" s="159"/>
      <c r="M37" s="158">
        <v>11.94</v>
      </c>
      <c r="N37" s="159"/>
      <c r="O37" s="135">
        <f aca="true" t="shared" si="13" ref="O37:O62">IF(AND(I37="NT",K37="NT",M37="NT"),0,IF(I37="DNS","DNS",LARGE(I37:N37,1)))</f>
        <v>11.94</v>
      </c>
      <c r="P37" s="136"/>
      <c r="Q37" s="40">
        <f>IF(OR(O37=0,O37="",O37="DNS"),0,VLOOKUP(F37,$F$65:$J$116,5,FALSE))</f>
        <v>6</v>
      </c>
      <c r="R37" s="158">
        <v>0</v>
      </c>
      <c r="S37" s="159"/>
      <c r="T37" s="158">
        <v>0</v>
      </c>
      <c r="U37" s="159"/>
      <c r="V37" s="158">
        <v>0</v>
      </c>
      <c r="W37" s="159"/>
      <c r="X37" s="135">
        <f aca="true" t="shared" si="14" ref="X37:X62">IF(AND(R37="NT",T37="NT",V37="NT"),O37,IF(O37&gt;LARGE(R37:W37,1),O37,LARGE(R37:W37,1)))</f>
        <v>11.94</v>
      </c>
      <c r="Y37" s="136"/>
      <c r="Z37" s="40">
        <f aca="true" t="shared" si="15" ref="Z37:Z62">IF(OR(Q37=0,Q37="",X37="",X37=0),0,VLOOKUP(F37,$F$65:$L$116,7,FALSE))</f>
        <v>6</v>
      </c>
      <c r="AA37" s="149"/>
      <c r="AB37" s="130"/>
      <c r="AC37" s="130"/>
      <c r="AD37" s="19"/>
      <c r="AE37" s="27">
        <f aca="true" t="shared" si="16" ref="AE37:AE62">IF(OR(Z37="",Z37=0,AA37="",AA37=0,AA37="B"),"",Z37)</f>
      </c>
      <c r="AF37" s="41"/>
      <c r="AG37" s="41"/>
      <c r="AH37" s="41"/>
      <c r="AI37" s="41"/>
      <c r="AJ37" s="41"/>
      <c r="AK37" s="41"/>
    </row>
    <row r="38" spans="1:37" ht="15.75" customHeight="1">
      <c r="A38" s="28"/>
      <c r="B38" s="28"/>
      <c r="C38" s="25">
        <f t="shared" si="9"/>
        <v>0</v>
      </c>
      <c r="D38" s="25">
        <f t="shared" si="10"/>
        <v>0</v>
      </c>
      <c r="E38" s="34">
        <v>2</v>
      </c>
      <c r="F38" s="36">
        <v>77</v>
      </c>
      <c r="G38" s="37" t="str">
        <f t="shared" si="11"/>
        <v>Matthew Wright</v>
      </c>
      <c r="H38" s="37" t="str">
        <f t="shared" si="12"/>
        <v>Kendal</v>
      </c>
      <c r="I38" s="158">
        <v>10.36</v>
      </c>
      <c r="J38" s="159"/>
      <c r="K38" s="158">
        <v>10.39</v>
      </c>
      <c r="L38" s="159"/>
      <c r="M38" s="158">
        <v>10.2</v>
      </c>
      <c r="N38" s="159"/>
      <c r="O38" s="135">
        <f t="shared" si="13"/>
        <v>10.39</v>
      </c>
      <c r="P38" s="136"/>
      <c r="Q38" s="40">
        <f aca="true" t="shared" si="17" ref="Q38:Q62">IF(OR(O38=0,O38="",O38="DNS"),0,VLOOKUP(F38,$F$65:$J$116,5,FALSE))</f>
        <v>15</v>
      </c>
      <c r="R38" s="158">
        <v>0</v>
      </c>
      <c r="S38" s="159"/>
      <c r="T38" s="158">
        <v>0</v>
      </c>
      <c r="U38" s="159"/>
      <c r="V38" s="158">
        <v>0</v>
      </c>
      <c r="W38" s="159"/>
      <c r="X38" s="135">
        <f t="shared" si="14"/>
        <v>10.39</v>
      </c>
      <c r="Y38" s="136"/>
      <c r="Z38" s="40">
        <f t="shared" si="15"/>
        <v>15</v>
      </c>
      <c r="AA38" s="149"/>
      <c r="AB38" s="130"/>
      <c r="AC38" s="130"/>
      <c r="AD38" s="19"/>
      <c r="AE38" s="27">
        <f t="shared" si="16"/>
      </c>
      <c r="AF38" s="41"/>
      <c r="AG38" s="41"/>
      <c r="AH38" s="41"/>
      <c r="AI38" s="41"/>
      <c r="AJ38" s="41"/>
      <c r="AK38" s="41"/>
    </row>
    <row r="39" spans="1:37" ht="15.75" customHeight="1">
      <c r="A39" s="28"/>
      <c r="B39" s="28"/>
      <c r="C39" s="25">
        <f t="shared" si="9"/>
        <v>0</v>
      </c>
      <c r="D39" s="25">
        <f t="shared" si="10"/>
        <v>0</v>
      </c>
      <c r="E39" s="33">
        <v>3</v>
      </c>
      <c r="F39" s="36">
        <v>75</v>
      </c>
      <c r="G39" s="37" t="str">
        <f t="shared" si="11"/>
        <v>Michael Sweeney</v>
      </c>
      <c r="H39" s="37" t="str">
        <f t="shared" si="12"/>
        <v>Liverpool Harriers</v>
      </c>
      <c r="I39" s="158" t="s">
        <v>418</v>
      </c>
      <c r="J39" s="159"/>
      <c r="K39" s="158" t="s">
        <v>418</v>
      </c>
      <c r="L39" s="159"/>
      <c r="M39" s="158">
        <v>9.29</v>
      </c>
      <c r="N39" s="159"/>
      <c r="O39" s="135">
        <f t="shared" si="13"/>
        <v>9.29</v>
      </c>
      <c r="P39" s="136"/>
      <c r="Q39" s="40">
        <f t="shared" si="17"/>
        <v>19</v>
      </c>
      <c r="R39" s="158">
        <v>0</v>
      </c>
      <c r="S39" s="159"/>
      <c r="T39" s="158">
        <v>0</v>
      </c>
      <c r="U39" s="159"/>
      <c r="V39" s="158">
        <v>0</v>
      </c>
      <c r="W39" s="159"/>
      <c r="X39" s="135">
        <f t="shared" si="14"/>
        <v>9.29</v>
      </c>
      <c r="Y39" s="136"/>
      <c r="Z39" s="40">
        <f t="shared" si="15"/>
        <v>19</v>
      </c>
      <c r="AA39" s="149"/>
      <c r="AB39" s="130"/>
      <c r="AC39" s="130"/>
      <c r="AE39" s="27">
        <f t="shared" si="16"/>
      </c>
      <c r="AF39" s="41"/>
      <c r="AG39" s="41"/>
      <c r="AH39" s="41"/>
      <c r="AI39" s="41"/>
      <c r="AJ39" s="41"/>
      <c r="AK39" s="41"/>
    </row>
    <row r="40" spans="1:37" ht="15.75" customHeight="1">
      <c r="A40" s="28"/>
      <c r="B40" s="28"/>
      <c r="C40" s="25">
        <f t="shared" si="9"/>
        <v>0</v>
      </c>
      <c r="D40" s="25">
        <f t="shared" si="10"/>
        <v>0</v>
      </c>
      <c r="E40" s="34">
        <v>4</v>
      </c>
      <c r="F40" s="36">
        <v>57</v>
      </c>
      <c r="G40" s="37" t="str">
        <f t="shared" si="11"/>
        <v>David Dempsey</v>
      </c>
      <c r="H40" s="37" t="str">
        <f t="shared" si="12"/>
        <v>Longwood Harriers</v>
      </c>
      <c r="I40" s="158">
        <v>9.93</v>
      </c>
      <c r="J40" s="159"/>
      <c r="K40" s="158">
        <v>9.37</v>
      </c>
      <c r="L40" s="159"/>
      <c r="M40" s="158">
        <v>9.47</v>
      </c>
      <c r="N40" s="159"/>
      <c r="O40" s="135">
        <f t="shared" si="13"/>
        <v>9.93</v>
      </c>
      <c r="P40" s="136"/>
      <c r="Q40" s="40">
        <f t="shared" si="17"/>
        <v>17</v>
      </c>
      <c r="R40" s="158">
        <v>0</v>
      </c>
      <c r="S40" s="159"/>
      <c r="T40" s="158">
        <v>0</v>
      </c>
      <c r="U40" s="159"/>
      <c r="V40" s="158">
        <v>0</v>
      </c>
      <c r="W40" s="159"/>
      <c r="X40" s="135">
        <f t="shared" si="14"/>
        <v>9.93</v>
      </c>
      <c r="Y40" s="136"/>
      <c r="Z40" s="40">
        <f t="shared" si="15"/>
        <v>17</v>
      </c>
      <c r="AA40" s="149"/>
      <c r="AB40" s="130"/>
      <c r="AC40" s="130"/>
      <c r="AE40" s="27">
        <f t="shared" si="16"/>
      </c>
      <c r="AF40" s="41"/>
      <c r="AG40" s="41"/>
      <c r="AH40" s="41"/>
      <c r="AI40" s="41"/>
      <c r="AJ40" s="41"/>
      <c r="AK40" s="41"/>
    </row>
    <row r="41" spans="1:37" ht="15.75" customHeight="1">
      <c r="A41" s="28"/>
      <c r="B41" s="28"/>
      <c r="C41" s="25">
        <f t="shared" si="9"/>
        <v>0</v>
      </c>
      <c r="D41" s="25">
        <f t="shared" si="10"/>
        <v>0</v>
      </c>
      <c r="E41" s="33">
        <v>5</v>
      </c>
      <c r="F41" s="36">
        <v>74</v>
      </c>
      <c r="G41" s="37" t="str">
        <f t="shared" si="11"/>
        <v>Lewis Stead</v>
      </c>
      <c r="H41" s="37" t="str">
        <f t="shared" si="12"/>
        <v>Unknown</v>
      </c>
      <c r="I41" s="158">
        <v>12.95</v>
      </c>
      <c r="J41" s="159"/>
      <c r="K41" s="158">
        <v>12.72</v>
      </c>
      <c r="L41" s="159"/>
      <c r="M41" s="158" t="s">
        <v>418</v>
      </c>
      <c r="N41" s="159"/>
      <c r="O41" s="135">
        <f t="shared" si="13"/>
        <v>12.95</v>
      </c>
      <c r="P41" s="136"/>
      <c r="Q41" s="40">
        <f t="shared" si="17"/>
        <v>2</v>
      </c>
      <c r="R41" s="158">
        <v>0</v>
      </c>
      <c r="S41" s="159"/>
      <c r="T41" s="158">
        <v>0</v>
      </c>
      <c r="U41" s="159"/>
      <c r="V41" s="158">
        <v>0</v>
      </c>
      <c r="W41" s="159"/>
      <c r="X41" s="135">
        <f t="shared" si="14"/>
        <v>12.95</v>
      </c>
      <c r="Y41" s="136"/>
      <c r="Z41" s="40">
        <f t="shared" si="15"/>
        <v>2</v>
      </c>
      <c r="AA41" s="149"/>
      <c r="AB41" s="130"/>
      <c r="AC41" s="130"/>
      <c r="AE41" s="27">
        <f t="shared" si="16"/>
      </c>
      <c r="AF41" s="41"/>
      <c r="AG41" s="41"/>
      <c r="AH41" s="41"/>
      <c r="AI41" s="41"/>
      <c r="AJ41" s="41"/>
      <c r="AK41" s="41"/>
    </row>
    <row r="42" spans="1:37" ht="15.75" customHeight="1">
      <c r="A42" s="28"/>
      <c r="B42" s="28"/>
      <c r="C42" s="25">
        <f t="shared" si="9"/>
        <v>0</v>
      </c>
      <c r="D42" s="25">
        <f t="shared" si="10"/>
        <v>0</v>
      </c>
      <c r="E42" s="34">
        <v>6</v>
      </c>
      <c r="F42" s="36">
        <v>72</v>
      </c>
      <c r="G42" s="37" t="str">
        <f t="shared" si="11"/>
        <v>Sam Sleap</v>
      </c>
      <c r="H42" s="37" t="str">
        <f t="shared" si="12"/>
        <v>Basingstoke Mid Hants</v>
      </c>
      <c r="I42" s="158">
        <v>10.5</v>
      </c>
      <c r="J42" s="159"/>
      <c r="K42" s="158">
        <v>10.16</v>
      </c>
      <c r="L42" s="159"/>
      <c r="M42" s="158">
        <v>10.75</v>
      </c>
      <c r="N42" s="159"/>
      <c r="O42" s="135">
        <f t="shared" si="13"/>
        <v>10.75</v>
      </c>
      <c r="P42" s="136"/>
      <c r="Q42" s="40">
        <f t="shared" si="17"/>
        <v>12</v>
      </c>
      <c r="R42" s="158">
        <v>0</v>
      </c>
      <c r="S42" s="159"/>
      <c r="T42" s="158">
        <v>0</v>
      </c>
      <c r="U42" s="159"/>
      <c r="V42" s="158">
        <v>0</v>
      </c>
      <c r="W42" s="159"/>
      <c r="X42" s="135">
        <f t="shared" si="14"/>
        <v>10.75</v>
      </c>
      <c r="Y42" s="136"/>
      <c r="Z42" s="40">
        <f t="shared" si="15"/>
        <v>12</v>
      </c>
      <c r="AA42" s="149"/>
      <c r="AB42" s="130"/>
      <c r="AC42" s="130"/>
      <c r="AE42" s="27">
        <f t="shared" si="16"/>
      </c>
      <c r="AF42" s="41"/>
      <c r="AG42" s="41"/>
      <c r="AH42" s="41"/>
      <c r="AI42" s="41"/>
      <c r="AJ42" s="41"/>
      <c r="AK42" s="41"/>
    </row>
    <row r="43" spans="1:37" ht="15.75" customHeight="1">
      <c r="A43" s="28"/>
      <c r="B43" s="28"/>
      <c r="C43" s="25">
        <f t="shared" si="9"/>
        <v>0</v>
      </c>
      <c r="D43" s="25">
        <f t="shared" si="10"/>
        <v>0</v>
      </c>
      <c r="E43" s="33">
        <v>7</v>
      </c>
      <c r="F43" s="36">
        <v>58</v>
      </c>
      <c r="G43" s="37" t="str">
        <f t="shared" si="11"/>
        <v>Adam Edgar</v>
      </c>
      <c r="H43" s="37" t="str">
        <f t="shared" si="12"/>
        <v>Macclesfield</v>
      </c>
      <c r="I43" s="158">
        <v>9.96</v>
      </c>
      <c r="J43" s="159"/>
      <c r="K43" s="158">
        <v>9.69</v>
      </c>
      <c r="L43" s="159"/>
      <c r="M43" s="158">
        <v>9.78</v>
      </c>
      <c r="N43" s="159"/>
      <c r="O43" s="135">
        <f t="shared" si="13"/>
        <v>9.96</v>
      </c>
      <c r="P43" s="136"/>
      <c r="Q43" s="40">
        <f t="shared" si="17"/>
        <v>16</v>
      </c>
      <c r="R43" s="158">
        <v>0</v>
      </c>
      <c r="S43" s="159"/>
      <c r="T43" s="158">
        <v>0</v>
      </c>
      <c r="U43" s="159"/>
      <c r="V43" s="158">
        <v>0</v>
      </c>
      <c r="W43" s="159"/>
      <c r="X43" s="135">
        <f t="shared" si="14"/>
        <v>9.96</v>
      </c>
      <c r="Y43" s="136"/>
      <c r="Z43" s="40">
        <f t="shared" si="15"/>
        <v>16</v>
      </c>
      <c r="AA43" s="149"/>
      <c r="AB43" s="130"/>
      <c r="AC43" s="130"/>
      <c r="AE43" s="27">
        <f t="shared" si="16"/>
      </c>
      <c r="AF43" s="41"/>
      <c r="AG43" s="41"/>
      <c r="AH43" s="41"/>
      <c r="AI43" s="41"/>
      <c r="AJ43" s="41"/>
      <c r="AK43" s="41"/>
    </row>
    <row r="44" spans="1:37" ht="15.75" customHeight="1">
      <c r="A44" s="28"/>
      <c r="B44" s="28"/>
      <c r="C44" s="25">
        <f t="shared" si="9"/>
        <v>0</v>
      </c>
      <c r="D44" s="25">
        <f t="shared" si="10"/>
        <v>0</v>
      </c>
      <c r="E44" s="34">
        <v>8</v>
      </c>
      <c r="F44" s="36">
        <v>66</v>
      </c>
      <c r="G44" s="37" t="str">
        <f t="shared" si="11"/>
        <v>Shaun Leigh</v>
      </c>
      <c r="H44" s="37" t="str">
        <f t="shared" si="12"/>
        <v>Brighton &amp; Hove AC</v>
      </c>
      <c r="I44" s="158">
        <v>12.03</v>
      </c>
      <c r="J44" s="159"/>
      <c r="K44" s="158">
        <v>12.04</v>
      </c>
      <c r="L44" s="159"/>
      <c r="M44" s="158">
        <v>12.45</v>
      </c>
      <c r="N44" s="159"/>
      <c r="O44" s="135">
        <f t="shared" si="13"/>
        <v>12.45</v>
      </c>
      <c r="P44" s="136"/>
      <c r="Q44" s="40">
        <f t="shared" si="17"/>
        <v>4</v>
      </c>
      <c r="R44" s="158">
        <v>0</v>
      </c>
      <c r="S44" s="159"/>
      <c r="T44" s="158">
        <v>0</v>
      </c>
      <c r="U44" s="159"/>
      <c r="V44" s="158">
        <v>0</v>
      </c>
      <c r="W44" s="159"/>
      <c r="X44" s="135">
        <f t="shared" si="14"/>
        <v>12.45</v>
      </c>
      <c r="Y44" s="136"/>
      <c r="Z44" s="40">
        <f t="shared" si="15"/>
        <v>4</v>
      </c>
      <c r="AA44" s="149"/>
      <c r="AB44" s="130"/>
      <c r="AC44" s="130"/>
      <c r="AE44" s="27">
        <f t="shared" si="16"/>
      </c>
      <c r="AF44" s="41"/>
      <c r="AG44" s="41"/>
      <c r="AH44" s="41"/>
      <c r="AI44" s="41"/>
      <c r="AJ44" s="41"/>
      <c r="AK44" s="41"/>
    </row>
    <row r="45" spans="1:37" ht="15.75" customHeight="1">
      <c r="A45" s="28"/>
      <c r="B45" s="28"/>
      <c r="C45" s="25">
        <f t="shared" si="9"/>
        <v>0</v>
      </c>
      <c r="D45" s="25">
        <f t="shared" si="10"/>
        <v>0</v>
      </c>
      <c r="E45" s="33">
        <v>9</v>
      </c>
      <c r="F45" s="36">
        <v>67</v>
      </c>
      <c r="G45" s="37" t="str">
        <f t="shared" si="11"/>
        <v>Craig Mcewan</v>
      </c>
      <c r="H45" s="37" t="str">
        <f t="shared" si="12"/>
        <v>Whitemoss Aac</v>
      </c>
      <c r="I45" s="158">
        <v>10.5</v>
      </c>
      <c r="J45" s="159"/>
      <c r="K45" s="158">
        <v>10.33</v>
      </c>
      <c r="L45" s="159"/>
      <c r="M45" s="158">
        <v>10.01</v>
      </c>
      <c r="N45" s="159"/>
      <c r="O45" s="135">
        <f t="shared" si="13"/>
        <v>10.5</v>
      </c>
      <c r="P45" s="136"/>
      <c r="Q45" s="40">
        <f t="shared" si="17"/>
        <v>14</v>
      </c>
      <c r="R45" s="158">
        <v>0</v>
      </c>
      <c r="S45" s="159"/>
      <c r="T45" s="158">
        <v>0</v>
      </c>
      <c r="U45" s="159"/>
      <c r="V45" s="158">
        <v>0</v>
      </c>
      <c r="W45" s="159"/>
      <c r="X45" s="135">
        <f t="shared" si="14"/>
        <v>10.5</v>
      </c>
      <c r="Y45" s="136"/>
      <c r="Z45" s="40">
        <f t="shared" si="15"/>
        <v>14</v>
      </c>
      <c r="AA45" s="149"/>
      <c r="AB45" s="130"/>
      <c r="AC45" s="130"/>
      <c r="AE45" s="27">
        <f t="shared" si="16"/>
      </c>
      <c r="AF45" s="41"/>
      <c r="AG45" s="41"/>
      <c r="AH45" s="41"/>
      <c r="AI45" s="41"/>
      <c r="AJ45" s="41"/>
      <c r="AK45" s="41"/>
    </row>
    <row r="46" spans="1:37" ht="15.75" customHeight="1">
      <c r="A46" s="28"/>
      <c r="B46" s="28"/>
      <c r="C46" s="25">
        <f t="shared" si="9"/>
        <v>0</v>
      </c>
      <c r="D46" s="25">
        <f t="shared" si="10"/>
        <v>0</v>
      </c>
      <c r="E46" s="34">
        <v>10</v>
      </c>
      <c r="F46" s="36">
        <v>69</v>
      </c>
      <c r="G46" s="37" t="str">
        <f t="shared" si="11"/>
        <v>Michael O'Donnell</v>
      </c>
      <c r="H46" s="37" t="str">
        <f t="shared" si="12"/>
        <v>Bolton United Harriers</v>
      </c>
      <c r="I46" s="158">
        <v>9.1</v>
      </c>
      <c r="J46" s="159"/>
      <c r="K46" s="158" t="s">
        <v>418</v>
      </c>
      <c r="L46" s="159"/>
      <c r="M46" s="158">
        <v>8.39</v>
      </c>
      <c r="N46" s="159"/>
      <c r="O46" s="135">
        <f t="shared" si="13"/>
        <v>9.1</v>
      </c>
      <c r="P46" s="136"/>
      <c r="Q46" s="40">
        <f t="shared" si="17"/>
        <v>20</v>
      </c>
      <c r="R46" s="158">
        <v>0</v>
      </c>
      <c r="S46" s="159"/>
      <c r="T46" s="158">
        <v>0</v>
      </c>
      <c r="U46" s="159"/>
      <c r="V46" s="158">
        <v>0</v>
      </c>
      <c r="W46" s="159"/>
      <c r="X46" s="135">
        <f t="shared" si="14"/>
        <v>9.1</v>
      </c>
      <c r="Y46" s="136"/>
      <c r="Z46" s="40">
        <f t="shared" si="15"/>
        <v>20</v>
      </c>
      <c r="AA46" s="149"/>
      <c r="AB46" s="130"/>
      <c r="AC46" s="130"/>
      <c r="AE46" s="27">
        <f t="shared" si="16"/>
      </c>
      <c r="AF46" s="41"/>
      <c r="AG46" s="41"/>
      <c r="AH46" s="41"/>
      <c r="AI46" s="41"/>
      <c r="AJ46" s="41"/>
      <c r="AK46" s="41"/>
    </row>
    <row r="47" spans="1:37" ht="15.75" customHeight="1">
      <c r="A47" s="28"/>
      <c r="B47" s="28"/>
      <c r="C47" s="25">
        <f t="shared" si="9"/>
        <v>0</v>
      </c>
      <c r="D47" s="25">
        <f t="shared" si="10"/>
        <v>0</v>
      </c>
      <c r="E47" s="33">
        <v>11</v>
      </c>
      <c r="F47" s="36"/>
      <c r="G47" s="37">
        <f t="shared" si="11"/>
      </c>
      <c r="H47" s="37">
        <f t="shared" si="12"/>
      </c>
      <c r="I47" s="158">
        <v>0</v>
      </c>
      <c r="J47" s="159"/>
      <c r="K47" s="158">
        <v>0</v>
      </c>
      <c r="L47" s="159"/>
      <c r="M47" s="158">
        <v>0</v>
      </c>
      <c r="N47" s="159"/>
      <c r="O47" s="135">
        <f t="shared" si="13"/>
        <v>0</v>
      </c>
      <c r="P47" s="136"/>
      <c r="Q47" s="40">
        <f t="shared" si="17"/>
        <v>0</v>
      </c>
      <c r="R47" s="158">
        <v>0</v>
      </c>
      <c r="S47" s="159"/>
      <c r="T47" s="158">
        <v>0</v>
      </c>
      <c r="U47" s="159"/>
      <c r="V47" s="158">
        <v>0</v>
      </c>
      <c r="W47" s="159"/>
      <c r="X47" s="135">
        <f t="shared" si="14"/>
        <v>0</v>
      </c>
      <c r="Y47" s="136"/>
      <c r="Z47" s="40">
        <f t="shared" si="15"/>
        <v>0</v>
      </c>
      <c r="AA47" s="149"/>
      <c r="AB47" s="130"/>
      <c r="AC47" s="130"/>
      <c r="AE47" s="27">
        <f t="shared" si="16"/>
      </c>
      <c r="AF47" s="41"/>
      <c r="AG47" s="41"/>
      <c r="AH47" s="41"/>
      <c r="AI47" s="41"/>
      <c r="AJ47" s="41"/>
      <c r="AK47" s="41"/>
    </row>
    <row r="48" spans="1:37" ht="15.75" customHeight="1">
      <c r="A48" s="28"/>
      <c r="B48" s="28"/>
      <c r="C48" s="25">
        <f t="shared" si="9"/>
        <v>0</v>
      </c>
      <c r="D48" s="25">
        <f t="shared" si="10"/>
        <v>0</v>
      </c>
      <c r="E48" s="34">
        <v>12</v>
      </c>
      <c r="F48" s="36"/>
      <c r="G48" s="37">
        <f t="shared" si="11"/>
      </c>
      <c r="H48" s="37">
        <f t="shared" si="12"/>
      </c>
      <c r="I48" s="158">
        <v>0</v>
      </c>
      <c r="J48" s="159"/>
      <c r="K48" s="158">
        <v>0</v>
      </c>
      <c r="L48" s="159"/>
      <c r="M48" s="158">
        <v>0</v>
      </c>
      <c r="N48" s="159"/>
      <c r="O48" s="135">
        <f t="shared" si="13"/>
        <v>0</v>
      </c>
      <c r="P48" s="136"/>
      <c r="Q48" s="40">
        <f t="shared" si="17"/>
        <v>0</v>
      </c>
      <c r="R48" s="158">
        <v>0</v>
      </c>
      <c r="S48" s="159"/>
      <c r="T48" s="158">
        <v>0</v>
      </c>
      <c r="U48" s="159"/>
      <c r="V48" s="158">
        <v>0</v>
      </c>
      <c r="W48" s="159"/>
      <c r="X48" s="135">
        <f t="shared" si="14"/>
        <v>0</v>
      </c>
      <c r="Y48" s="136"/>
      <c r="Z48" s="40">
        <f t="shared" si="15"/>
        <v>0</v>
      </c>
      <c r="AA48" s="149"/>
      <c r="AB48" s="130"/>
      <c r="AC48" s="130"/>
      <c r="AE48" s="27">
        <f t="shared" si="16"/>
      </c>
      <c r="AF48" s="41"/>
      <c r="AG48" s="41"/>
      <c r="AH48" s="41"/>
      <c r="AI48" s="41"/>
      <c r="AJ48" s="41"/>
      <c r="AK48" s="41"/>
    </row>
    <row r="49" spans="1:37" ht="15.75" customHeight="1">
      <c r="A49" s="28"/>
      <c r="B49" s="28"/>
      <c r="C49" s="25">
        <f t="shared" si="9"/>
        <v>0</v>
      </c>
      <c r="D49" s="25">
        <f t="shared" si="10"/>
        <v>0</v>
      </c>
      <c r="E49" s="33">
        <v>13</v>
      </c>
      <c r="F49" s="36"/>
      <c r="G49" s="37">
        <f t="shared" si="11"/>
      </c>
      <c r="H49" s="37">
        <f t="shared" si="12"/>
      </c>
      <c r="I49" s="158"/>
      <c r="J49" s="159"/>
      <c r="K49" s="158">
        <v>0</v>
      </c>
      <c r="L49" s="159"/>
      <c r="M49" s="158">
        <v>0</v>
      </c>
      <c r="N49" s="159"/>
      <c r="O49" s="135">
        <f t="shared" si="13"/>
        <v>0</v>
      </c>
      <c r="P49" s="136"/>
      <c r="Q49" s="40">
        <f t="shared" si="17"/>
        <v>0</v>
      </c>
      <c r="R49" s="158">
        <v>0</v>
      </c>
      <c r="S49" s="159"/>
      <c r="T49" s="158">
        <v>0</v>
      </c>
      <c r="U49" s="159"/>
      <c r="V49" s="158">
        <v>0</v>
      </c>
      <c r="W49" s="159"/>
      <c r="X49" s="135">
        <f t="shared" si="14"/>
        <v>0</v>
      </c>
      <c r="Y49" s="136"/>
      <c r="Z49" s="40">
        <f t="shared" si="15"/>
        <v>0</v>
      </c>
      <c r="AA49" s="149"/>
      <c r="AB49" s="130"/>
      <c r="AC49" s="130"/>
      <c r="AE49" s="27">
        <f t="shared" si="16"/>
      </c>
      <c r="AF49" s="41"/>
      <c r="AG49" s="41"/>
      <c r="AH49" s="41"/>
      <c r="AI49" s="41"/>
      <c r="AJ49" s="41"/>
      <c r="AK49" s="41"/>
    </row>
    <row r="50" spans="1:37" ht="15.75" customHeight="1">
      <c r="A50" s="28"/>
      <c r="B50" s="28"/>
      <c r="C50" s="25">
        <f t="shared" si="9"/>
        <v>0</v>
      </c>
      <c r="D50" s="25">
        <f t="shared" si="10"/>
        <v>0</v>
      </c>
      <c r="E50" s="34">
        <v>14</v>
      </c>
      <c r="F50" s="36"/>
      <c r="G50" s="37">
        <f t="shared" si="11"/>
      </c>
      <c r="H50" s="37">
        <f t="shared" si="12"/>
      </c>
      <c r="I50" s="158"/>
      <c r="J50" s="159"/>
      <c r="K50" s="158">
        <v>0</v>
      </c>
      <c r="L50" s="159"/>
      <c r="M50" s="158">
        <v>0</v>
      </c>
      <c r="N50" s="159"/>
      <c r="O50" s="135">
        <f t="shared" si="13"/>
        <v>0</v>
      </c>
      <c r="P50" s="136"/>
      <c r="Q50" s="40">
        <f t="shared" si="17"/>
        <v>0</v>
      </c>
      <c r="R50" s="158">
        <v>0</v>
      </c>
      <c r="S50" s="159"/>
      <c r="T50" s="158">
        <v>0</v>
      </c>
      <c r="U50" s="159"/>
      <c r="V50" s="158">
        <v>0</v>
      </c>
      <c r="W50" s="159"/>
      <c r="X50" s="135">
        <f t="shared" si="14"/>
        <v>0</v>
      </c>
      <c r="Y50" s="136"/>
      <c r="Z50" s="40">
        <f t="shared" si="15"/>
        <v>0</v>
      </c>
      <c r="AA50" s="149"/>
      <c r="AB50" s="130"/>
      <c r="AC50" s="130"/>
      <c r="AE50" s="27">
        <f t="shared" si="16"/>
      </c>
      <c r="AF50" s="41"/>
      <c r="AG50" s="41"/>
      <c r="AH50" s="41"/>
      <c r="AI50" s="41"/>
      <c r="AJ50" s="41"/>
      <c r="AK50" s="41"/>
    </row>
    <row r="51" spans="1:37" ht="15.75" customHeight="1">
      <c r="A51" s="28"/>
      <c r="B51" s="28"/>
      <c r="C51" s="25">
        <f t="shared" si="9"/>
        <v>0</v>
      </c>
      <c r="D51" s="25">
        <f t="shared" si="10"/>
        <v>0</v>
      </c>
      <c r="E51" s="33">
        <v>15</v>
      </c>
      <c r="F51" s="36"/>
      <c r="G51" s="37">
        <f t="shared" si="11"/>
      </c>
      <c r="H51" s="37">
        <f t="shared" si="12"/>
      </c>
      <c r="I51" s="158">
        <v>0</v>
      </c>
      <c r="J51" s="159"/>
      <c r="K51" s="158">
        <v>0</v>
      </c>
      <c r="L51" s="159"/>
      <c r="M51" s="158">
        <v>0</v>
      </c>
      <c r="N51" s="159"/>
      <c r="O51" s="135">
        <f t="shared" si="13"/>
        <v>0</v>
      </c>
      <c r="P51" s="136"/>
      <c r="Q51" s="40">
        <f t="shared" si="17"/>
        <v>0</v>
      </c>
      <c r="R51" s="158">
        <v>0</v>
      </c>
      <c r="S51" s="159"/>
      <c r="T51" s="158">
        <v>0</v>
      </c>
      <c r="U51" s="159"/>
      <c r="V51" s="158">
        <v>0</v>
      </c>
      <c r="W51" s="159"/>
      <c r="X51" s="135">
        <f t="shared" si="14"/>
        <v>0</v>
      </c>
      <c r="Y51" s="136"/>
      <c r="Z51" s="40">
        <f t="shared" si="15"/>
        <v>0</v>
      </c>
      <c r="AA51" s="149"/>
      <c r="AB51" s="130"/>
      <c r="AC51" s="130"/>
      <c r="AE51" s="27">
        <f t="shared" si="16"/>
      </c>
      <c r="AF51" s="41"/>
      <c r="AG51" s="41"/>
      <c r="AH51" s="41"/>
      <c r="AI51" s="41"/>
      <c r="AJ51" s="41"/>
      <c r="AK51" s="41"/>
    </row>
    <row r="52" spans="1:37" ht="15.75" customHeight="1">
      <c r="A52" s="28"/>
      <c r="B52" s="28"/>
      <c r="C52" s="25">
        <f t="shared" si="9"/>
        <v>0</v>
      </c>
      <c r="D52" s="25">
        <f t="shared" si="10"/>
        <v>0</v>
      </c>
      <c r="E52" s="34">
        <v>16</v>
      </c>
      <c r="F52" s="36"/>
      <c r="G52" s="37">
        <f t="shared" si="11"/>
      </c>
      <c r="H52" s="37">
        <f t="shared" si="12"/>
      </c>
      <c r="I52" s="158">
        <v>0</v>
      </c>
      <c r="J52" s="159"/>
      <c r="K52" s="158">
        <v>0</v>
      </c>
      <c r="L52" s="159"/>
      <c r="M52" s="158">
        <v>0</v>
      </c>
      <c r="N52" s="159"/>
      <c r="O52" s="135">
        <f t="shared" si="13"/>
        <v>0</v>
      </c>
      <c r="P52" s="136"/>
      <c r="Q52" s="40">
        <f t="shared" si="17"/>
        <v>0</v>
      </c>
      <c r="R52" s="158">
        <v>0</v>
      </c>
      <c r="S52" s="159"/>
      <c r="T52" s="158">
        <v>0</v>
      </c>
      <c r="U52" s="159"/>
      <c r="V52" s="158">
        <v>0</v>
      </c>
      <c r="W52" s="159"/>
      <c r="X52" s="135">
        <f t="shared" si="14"/>
        <v>0</v>
      </c>
      <c r="Y52" s="136"/>
      <c r="Z52" s="40">
        <f t="shared" si="15"/>
        <v>0</v>
      </c>
      <c r="AA52" s="149"/>
      <c r="AB52" s="130"/>
      <c r="AC52" s="130"/>
      <c r="AE52" s="27">
        <f t="shared" si="16"/>
      </c>
      <c r="AF52" s="41"/>
      <c r="AG52" s="41"/>
      <c r="AH52" s="41"/>
      <c r="AI52" s="41"/>
      <c r="AJ52" s="41"/>
      <c r="AK52" s="41"/>
    </row>
    <row r="53" spans="1:37" ht="15.75" customHeight="1">
      <c r="A53" s="28"/>
      <c r="B53" s="28"/>
      <c r="C53" s="25">
        <f t="shared" si="9"/>
        <v>0</v>
      </c>
      <c r="D53" s="25">
        <f t="shared" si="10"/>
        <v>0</v>
      </c>
      <c r="E53" s="33">
        <v>17</v>
      </c>
      <c r="F53" s="36"/>
      <c r="G53" s="37">
        <f t="shared" si="11"/>
      </c>
      <c r="H53" s="37">
        <f t="shared" si="12"/>
      </c>
      <c r="I53" s="158">
        <v>0</v>
      </c>
      <c r="J53" s="159"/>
      <c r="K53" s="158">
        <v>0</v>
      </c>
      <c r="L53" s="159"/>
      <c r="M53" s="158">
        <v>0</v>
      </c>
      <c r="N53" s="159"/>
      <c r="O53" s="135">
        <f t="shared" si="13"/>
        <v>0</v>
      </c>
      <c r="P53" s="136"/>
      <c r="Q53" s="40">
        <f t="shared" si="17"/>
        <v>0</v>
      </c>
      <c r="R53" s="158">
        <v>0</v>
      </c>
      <c r="S53" s="159"/>
      <c r="T53" s="158">
        <v>0</v>
      </c>
      <c r="U53" s="159"/>
      <c r="V53" s="158">
        <v>0</v>
      </c>
      <c r="W53" s="159"/>
      <c r="X53" s="135">
        <f t="shared" si="14"/>
        <v>0</v>
      </c>
      <c r="Y53" s="136"/>
      <c r="Z53" s="40">
        <f t="shared" si="15"/>
        <v>0</v>
      </c>
      <c r="AA53" s="149"/>
      <c r="AB53" s="130"/>
      <c r="AC53" s="130"/>
      <c r="AE53" s="27">
        <f t="shared" si="16"/>
      </c>
      <c r="AF53" s="41"/>
      <c r="AG53" s="41"/>
      <c r="AH53" s="41"/>
      <c r="AI53" s="41"/>
      <c r="AJ53" s="41"/>
      <c r="AK53" s="41"/>
    </row>
    <row r="54" spans="1:37" ht="15.75" customHeight="1">
      <c r="A54" s="28"/>
      <c r="B54" s="28"/>
      <c r="C54" s="25">
        <f t="shared" si="9"/>
        <v>0</v>
      </c>
      <c r="D54" s="25">
        <f t="shared" si="10"/>
        <v>0</v>
      </c>
      <c r="E54" s="34">
        <v>18</v>
      </c>
      <c r="F54" s="36"/>
      <c r="G54" s="37">
        <f t="shared" si="11"/>
      </c>
      <c r="H54" s="37">
        <f t="shared" si="12"/>
      </c>
      <c r="I54" s="158">
        <v>0</v>
      </c>
      <c r="J54" s="159"/>
      <c r="K54" s="158">
        <v>0</v>
      </c>
      <c r="L54" s="159"/>
      <c r="M54" s="158">
        <v>0</v>
      </c>
      <c r="N54" s="159"/>
      <c r="O54" s="135">
        <f t="shared" si="13"/>
        <v>0</v>
      </c>
      <c r="P54" s="136"/>
      <c r="Q54" s="40">
        <f t="shared" si="17"/>
        <v>0</v>
      </c>
      <c r="R54" s="158">
        <v>0</v>
      </c>
      <c r="S54" s="159"/>
      <c r="T54" s="158">
        <v>0</v>
      </c>
      <c r="U54" s="159"/>
      <c r="V54" s="158">
        <v>0</v>
      </c>
      <c r="W54" s="159"/>
      <c r="X54" s="135">
        <f t="shared" si="14"/>
        <v>0</v>
      </c>
      <c r="Y54" s="136"/>
      <c r="Z54" s="40">
        <f t="shared" si="15"/>
        <v>0</v>
      </c>
      <c r="AA54" s="149"/>
      <c r="AB54" s="130"/>
      <c r="AC54" s="130"/>
      <c r="AE54" s="27">
        <f t="shared" si="16"/>
      </c>
      <c r="AF54" s="41"/>
      <c r="AG54" s="41"/>
      <c r="AH54" s="41"/>
      <c r="AI54" s="41"/>
      <c r="AJ54" s="41"/>
      <c r="AK54" s="41"/>
    </row>
    <row r="55" spans="1:37" ht="15.75" customHeight="1">
      <c r="A55" s="28"/>
      <c r="B55" s="28"/>
      <c r="C55" s="25">
        <f t="shared" si="9"/>
        <v>0</v>
      </c>
      <c r="D55" s="25">
        <f t="shared" si="10"/>
        <v>0</v>
      </c>
      <c r="E55" s="33">
        <v>19</v>
      </c>
      <c r="F55" s="36"/>
      <c r="G55" s="37">
        <f t="shared" si="11"/>
      </c>
      <c r="H55" s="37">
        <f t="shared" si="12"/>
      </c>
      <c r="I55" s="158">
        <v>0</v>
      </c>
      <c r="J55" s="159"/>
      <c r="K55" s="158">
        <v>0</v>
      </c>
      <c r="L55" s="159"/>
      <c r="M55" s="158">
        <v>0</v>
      </c>
      <c r="N55" s="159"/>
      <c r="O55" s="135">
        <f t="shared" si="13"/>
        <v>0</v>
      </c>
      <c r="P55" s="136"/>
      <c r="Q55" s="40">
        <f t="shared" si="17"/>
        <v>0</v>
      </c>
      <c r="R55" s="158">
        <v>0</v>
      </c>
      <c r="S55" s="159"/>
      <c r="T55" s="158">
        <v>0</v>
      </c>
      <c r="U55" s="159"/>
      <c r="V55" s="158">
        <v>0</v>
      </c>
      <c r="W55" s="159"/>
      <c r="X55" s="135">
        <f t="shared" si="14"/>
        <v>0</v>
      </c>
      <c r="Y55" s="136"/>
      <c r="Z55" s="40">
        <f t="shared" si="15"/>
        <v>0</v>
      </c>
      <c r="AA55" s="149"/>
      <c r="AB55" s="130"/>
      <c r="AC55" s="130"/>
      <c r="AE55" s="27">
        <f t="shared" si="16"/>
      </c>
      <c r="AF55" s="41"/>
      <c r="AG55" s="41"/>
      <c r="AH55" s="41"/>
      <c r="AI55" s="41"/>
      <c r="AJ55" s="41"/>
      <c r="AK55" s="41"/>
    </row>
    <row r="56" spans="1:37" ht="15.75" customHeight="1">
      <c r="A56" s="28"/>
      <c r="B56" s="28"/>
      <c r="C56" s="25">
        <f t="shared" si="9"/>
        <v>0</v>
      </c>
      <c r="D56" s="25">
        <f t="shared" si="10"/>
        <v>0</v>
      </c>
      <c r="E56" s="34">
        <v>20</v>
      </c>
      <c r="F56" s="36"/>
      <c r="G56" s="37">
        <f t="shared" si="11"/>
      </c>
      <c r="H56" s="37">
        <f t="shared" si="12"/>
      </c>
      <c r="I56" s="158">
        <v>0</v>
      </c>
      <c r="J56" s="159"/>
      <c r="K56" s="158">
        <v>0</v>
      </c>
      <c r="L56" s="159"/>
      <c r="M56" s="158">
        <v>0</v>
      </c>
      <c r="N56" s="159"/>
      <c r="O56" s="135">
        <f t="shared" si="13"/>
        <v>0</v>
      </c>
      <c r="P56" s="136"/>
      <c r="Q56" s="40">
        <f t="shared" si="17"/>
        <v>0</v>
      </c>
      <c r="R56" s="158">
        <v>0</v>
      </c>
      <c r="S56" s="159"/>
      <c r="T56" s="158">
        <v>0</v>
      </c>
      <c r="U56" s="159"/>
      <c r="V56" s="158">
        <v>0</v>
      </c>
      <c r="W56" s="159"/>
      <c r="X56" s="135">
        <f t="shared" si="14"/>
        <v>0</v>
      </c>
      <c r="Y56" s="136"/>
      <c r="Z56" s="40">
        <f t="shared" si="15"/>
        <v>0</v>
      </c>
      <c r="AA56" s="151" t="s">
        <v>320</v>
      </c>
      <c r="AB56" s="150"/>
      <c r="AC56" s="150"/>
      <c r="AE56" s="27">
        <f t="shared" si="16"/>
      </c>
      <c r="AF56" s="41"/>
      <c r="AG56" s="41"/>
      <c r="AH56" s="41"/>
      <c r="AI56" s="41"/>
      <c r="AJ56" s="41"/>
      <c r="AK56" s="41"/>
    </row>
    <row r="57" spans="1:37" ht="15.75" customHeight="1">
      <c r="A57" s="28"/>
      <c r="B57" s="28"/>
      <c r="C57" s="25">
        <f t="shared" si="9"/>
        <v>0</v>
      </c>
      <c r="D57" s="25">
        <f t="shared" si="10"/>
        <v>0</v>
      </c>
      <c r="E57" s="33">
        <v>21</v>
      </c>
      <c r="F57" s="36"/>
      <c r="G57" s="37">
        <f t="shared" si="11"/>
      </c>
      <c r="H57" s="37">
        <f t="shared" si="12"/>
      </c>
      <c r="I57" s="158">
        <v>0</v>
      </c>
      <c r="J57" s="159"/>
      <c r="K57" s="158">
        <v>0</v>
      </c>
      <c r="L57" s="159"/>
      <c r="M57" s="158">
        <v>0</v>
      </c>
      <c r="N57" s="159"/>
      <c r="O57" s="135">
        <f t="shared" si="13"/>
        <v>0</v>
      </c>
      <c r="P57" s="136"/>
      <c r="Q57" s="40">
        <f t="shared" si="17"/>
        <v>0</v>
      </c>
      <c r="R57" s="158">
        <v>0</v>
      </c>
      <c r="S57" s="159"/>
      <c r="T57" s="158">
        <v>0</v>
      </c>
      <c r="U57" s="159"/>
      <c r="V57" s="158">
        <v>0</v>
      </c>
      <c r="W57" s="159"/>
      <c r="X57" s="135">
        <f t="shared" si="14"/>
        <v>0</v>
      </c>
      <c r="Y57" s="136"/>
      <c r="Z57" s="40">
        <f t="shared" si="15"/>
        <v>0</v>
      </c>
      <c r="AA57" s="151"/>
      <c r="AB57" s="150"/>
      <c r="AC57" s="150"/>
      <c r="AE57" s="27">
        <f t="shared" si="16"/>
      </c>
      <c r="AF57" s="41"/>
      <c r="AG57" s="41"/>
      <c r="AH57" s="41"/>
      <c r="AI57" s="41"/>
      <c r="AJ57" s="41"/>
      <c r="AK57" s="41"/>
    </row>
    <row r="58" spans="1:37" ht="15.75" customHeight="1">
      <c r="A58" s="28"/>
      <c r="B58" s="28"/>
      <c r="C58" s="25">
        <f t="shared" si="9"/>
        <v>0</v>
      </c>
      <c r="D58" s="25">
        <f t="shared" si="10"/>
        <v>0</v>
      </c>
      <c r="E58" s="34">
        <v>22</v>
      </c>
      <c r="F58" s="36"/>
      <c r="G58" s="37">
        <f t="shared" si="11"/>
      </c>
      <c r="H58" s="37">
        <f t="shared" si="12"/>
      </c>
      <c r="I58" s="158">
        <v>0</v>
      </c>
      <c r="J58" s="159"/>
      <c r="K58" s="158">
        <v>0</v>
      </c>
      <c r="L58" s="159"/>
      <c r="M58" s="158">
        <v>0</v>
      </c>
      <c r="N58" s="159"/>
      <c r="O58" s="135">
        <f t="shared" si="13"/>
        <v>0</v>
      </c>
      <c r="P58" s="136"/>
      <c r="Q58" s="40">
        <f t="shared" si="17"/>
        <v>0</v>
      </c>
      <c r="R58" s="158">
        <v>0</v>
      </c>
      <c r="S58" s="159"/>
      <c r="T58" s="158">
        <v>0</v>
      </c>
      <c r="U58" s="159"/>
      <c r="V58" s="158">
        <v>0</v>
      </c>
      <c r="W58" s="159"/>
      <c r="X58" s="135">
        <f t="shared" si="14"/>
        <v>0</v>
      </c>
      <c r="Y58" s="136"/>
      <c r="Z58" s="40">
        <f t="shared" si="15"/>
        <v>0</v>
      </c>
      <c r="AA58" s="151"/>
      <c r="AB58" s="150"/>
      <c r="AC58" s="150"/>
      <c r="AE58" s="27">
        <f t="shared" si="16"/>
      </c>
      <c r="AF58" s="41"/>
      <c r="AG58" s="41"/>
      <c r="AH58" s="41"/>
      <c r="AI58" s="41"/>
      <c r="AJ58" s="41"/>
      <c r="AK58" s="41"/>
    </row>
    <row r="59" spans="1:37" ht="15.75" customHeight="1">
      <c r="A59" s="28"/>
      <c r="B59" s="28"/>
      <c r="C59" s="25">
        <f t="shared" si="9"/>
        <v>0</v>
      </c>
      <c r="D59" s="25">
        <f t="shared" si="10"/>
        <v>0</v>
      </c>
      <c r="E59" s="33">
        <v>23</v>
      </c>
      <c r="F59" s="36"/>
      <c r="G59" s="37">
        <f t="shared" si="11"/>
      </c>
      <c r="H59" s="37">
        <f t="shared" si="12"/>
      </c>
      <c r="I59" s="158">
        <v>0</v>
      </c>
      <c r="J59" s="159"/>
      <c r="K59" s="158">
        <v>0</v>
      </c>
      <c r="L59" s="159"/>
      <c r="M59" s="158">
        <v>0</v>
      </c>
      <c r="N59" s="159"/>
      <c r="O59" s="135">
        <f t="shared" si="13"/>
        <v>0</v>
      </c>
      <c r="P59" s="136"/>
      <c r="Q59" s="40">
        <f t="shared" si="17"/>
        <v>0</v>
      </c>
      <c r="R59" s="158">
        <v>0</v>
      </c>
      <c r="S59" s="159"/>
      <c r="T59" s="158">
        <v>0</v>
      </c>
      <c r="U59" s="159"/>
      <c r="V59" s="158">
        <v>0</v>
      </c>
      <c r="W59" s="159"/>
      <c r="X59" s="135">
        <f t="shared" si="14"/>
        <v>0</v>
      </c>
      <c r="Y59" s="136"/>
      <c r="Z59" s="40">
        <f t="shared" si="15"/>
        <v>0</v>
      </c>
      <c r="AA59" s="151"/>
      <c r="AB59" s="150"/>
      <c r="AC59" s="150"/>
      <c r="AE59" s="27">
        <f t="shared" si="16"/>
      </c>
      <c r="AF59" s="41"/>
      <c r="AG59" s="41"/>
      <c r="AH59" s="41"/>
      <c r="AI59" s="41"/>
      <c r="AJ59" s="41"/>
      <c r="AK59" s="41"/>
    </row>
    <row r="60" spans="1:37" ht="15.75" customHeight="1">
      <c r="A60" s="28"/>
      <c r="B60" s="28"/>
      <c r="C60" s="25">
        <f t="shared" si="9"/>
        <v>0</v>
      </c>
      <c r="D60" s="25">
        <f t="shared" si="10"/>
        <v>0</v>
      </c>
      <c r="E60" s="34">
        <v>24</v>
      </c>
      <c r="F60" s="36"/>
      <c r="G60" s="37">
        <f t="shared" si="11"/>
      </c>
      <c r="H60" s="37">
        <f t="shared" si="12"/>
      </c>
      <c r="I60" s="158">
        <v>0</v>
      </c>
      <c r="J60" s="159"/>
      <c r="K60" s="158">
        <v>0</v>
      </c>
      <c r="L60" s="159"/>
      <c r="M60" s="158">
        <v>0</v>
      </c>
      <c r="N60" s="159"/>
      <c r="O60" s="135">
        <f t="shared" si="13"/>
        <v>0</v>
      </c>
      <c r="P60" s="136"/>
      <c r="Q60" s="40">
        <f t="shared" si="17"/>
        <v>0</v>
      </c>
      <c r="R60" s="158">
        <v>0</v>
      </c>
      <c r="S60" s="159"/>
      <c r="T60" s="158">
        <v>0</v>
      </c>
      <c r="U60" s="159"/>
      <c r="V60" s="158">
        <v>0</v>
      </c>
      <c r="W60" s="159"/>
      <c r="X60" s="135">
        <f t="shared" si="14"/>
        <v>0</v>
      </c>
      <c r="Y60" s="136"/>
      <c r="Z60" s="40">
        <f t="shared" si="15"/>
        <v>0</v>
      </c>
      <c r="AA60" s="151"/>
      <c r="AB60" s="150"/>
      <c r="AC60" s="150"/>
      <c r="AE60" s="27">
        <f t="shared" si="16"/>
      </c>
      <c r="AF60" s="41"/>
      <c r="AG60" s="41"/>
      <c r="AH60" s="41"/>
      <c r="AI60" s="41"/>
      <c r="AJ60" s="41"/>
      <c r="AK60" s="41"/>
    </row>
    <row r="61" spans="1:37" ht="15.75" customHeight="1">
      <c r="A61" s="28"/>
      <c r="B61" s="28"/>
      <c r="C61" s="25">
        <f t="shared" si="9"/>
        <v>0</v>
      </c>
      <c r="D61" s="25">
        <f t="shared" si="10"/>
        <v>0</v>
      </c>
      <c r="E61" s="33">
        <v>25</v>
      </c>
      <c r="F61" s="36"/>
      <c r="G61" s="37">
        <f t="shared" si="11"/>
      </c>
      <c r="H61" s="37">
        <f t="shared" si="12"/>
      </c>
      <c r="I61" s="158">
        <v>0</v>
      </c>
      <c r="J61" s="159"/>
      <c r="K61" s="158">
        <v>0</v>
      </c>
      <c r="L61" s="159"/>
      <c r="M61" s="158">
        <v>0</v>
      </c>
      <c r="N61" s="159"/>
      <c r="O61" s="135">
        <f t="shared" si="13"/>
        <v>0</v>
      </c>
      <c r="P61" s="136"/>
      <c r="Q61" s="40">
        <f t="shared" si="17"/>
        <v>0</v>
      </c>
      <c r="R61" s="158">
        <v>0</v>
      </c>
      <c r="S61" s="159"/>
      <c r="T61" s="158">
        <v>0</v>
      </c>
      <c r="U61" s="159"/>
      <c r="V61" s="158">
        <v>0</v>
      </c>
      <c r="W61" s="159"/>
      <c r="X61" s="135">
        <f t="shared" si="14"/>
        <v>0</v>
      </c>
      <c r="Y61" s="136"/>
      <c r="Z61" s="40">
        <f t="shared" si="15"/>
        <v>0</v>
      </c>
      <c r="AA61" s="151"/>
      <c r="AB61" s="150"/>
      <c r="AC61" s="150"/>
      <c r="AE61" s="27">
        <f t="shared" si="16"/>
      </c>
      <c r="AF61" s="41"/>
      <c r="AG61" s="41"/>
      <c r="AH61" s="41"/>
      <c r="AI61" s="41"/>
      <c r="AJ61" s="41"/>
      <c r="AK61" s="41"/>
    </row>
    <row r="62" spans="1:37" ht="15.75" customHeight="1">
      <c r="A62" s="28"/>
      <c r="B62" s="28"/>
      <c r="C62" s="25">
        <f t="shared" si="9"/>
        <v>0</v>
      </c>
      <c r="D62" s="25">
        <f t="shared" si="10"/>
        <v>0</v>
      </c>
      <c r="E62" s="34">
        <v>26</v>
      </c>
      <c r="F62" s="36"/>
      <c r="G62" s="37">
        <f t="shared" si="11"/>
      </c>
      <c r="H62" s="37">
        <f t="shared" si="12"/>
      </c>
      <c r="I62" s="158">
        <v>0</v>
      </c>
      <c r="J62" s="159"/>
      <c r="K62" s="158">
        <v>0</v>
      </c>
      <c r="L62" s="159"/>
      <c r="M62" s="158">
        <v>0</v>
      </c>
      <c r="N62" s="159"/>
      <c r="O62" s="135">
        <f t="shared" si="13"/>
        <v>0</v>
      </c>
      <c r="P62" s="136"/>
      <c r="Q62" s="40">
        <f t="shared" si="17"/>
        <v>0</v>
      </c>
      <c r="R62" s="158">
        <v>0</v>
      </c>
      <c r="S62" s="159"/>
      <c r="T62" s="158">
        <v>0</v>
      </c>
      <c r="U62" s="159"/>
      <c r="V62" s="158">
        <v>0</v>
      </c>
      <c r="W62" s="159"/>
      <c r="X62" s="135">
        <f t="shared" si="14"/>
        <v>0</v>
      </c>
      <c r="Y62" s="136"/>
      <c r="Z62" s="40">
        <f t="shared" si="15"/>
        <v>0</v>
      </c>
      <c r="AA62" s="151"/>
      <c r="AB62" s="150"/>
      <c r="AC62" s="150"/>
      <c r="AE62" s="27">
        <f t="shared" si="16"/>
      </c>
      <c r="AF62" s="41"/>
      <c r="AG62" s="41"/>
      <c r="AH62" s="41"/>
      <c r="AI62" s="41"/>
      <c r="AJ62" s="41"/>
      <c r="AK62" s="41"/>
    </row>
    <row r="64" spans="5:19" ht="12.75">
      <c r="E64" s="42" t="s">
        <v>296</v>
      </c>
      <c r="F64" s="42" t="s">
        <v>282</v>
      </c>
      <c r="G64" s="43" t="s">
        <v>283</v>
      </c>
      <c r="H64" s="43" t="s">
        <v>284</v>
      </c>
      <c r="I64" s="42" t="s">
        <v>313</v>
      </c>
      <c r="J64" s="42" t="s">
        <v>281</v>
      </c>
      <c r="K64" s="42" t="s">
        <v>314</v>
      </c>
      <c r="L64" s="42" t="s">
        <v>281</v>
      </c>
      <c r="M64" s="103" t="s">
        <v>282</v>
      </c>
      <c r="N64" s="42" t="s">
        <v>278</v>
      </c>
      <c r="O64" s="102" t="s">
        <v>279</v>
      </c>
      <c r="Q64" s="30">
        <v>51.39</v>
      </c>
      <c r="R64" s="30">
        <v>1.5</v>
      </c>
      <c r="S64" s="30">
        <v>1.05</v>
      </c>
    </row>
    <row r="65" spans="5:15" ht="12.75">
      <c r="E65" s="42">
        <f aca="true" t="shared" si="18" ref="E65:F90">E6</f>
        <v>1</v>
      </c>
      <c r="F65" s="44">
        <f t="shared" si="18"/>
        <v>0</v>
      </c>
      <c r="G65" s="43">
        <f aca="true" t="shared" si="19" ref="G65:G96">IF(OR(F65=0,F65="",F65=" ",ISERROR(VLOOKUP(F65,athletes,2,FALSE))=TRUE),"",CONCATENATE(VLOOKUP(F65,athletes,2,FALSE)," ",VLOOKUP(F65,athletes,3,FALSE)))</f>
      </c>
      <c r="H65" s="43">
        <f aca="true" t="shared" si="20" ref="H65:H96">IF(OR(F65=0,F65="",F65=" ",ISERROR(VLOOKUP(F65,athletes,2,FALSE))=TRUE),"",VLOOKUP(F65,athletes,4,FALSE))</f>
      </c>
      <c r="I65" s="45">
        <f aca="true" t="shared" si="21" ref="I65:I90">O6</f>
        <v>0</v>
      </c>
      <c r="J65" s="42">
        <f>IF(OR(I65=0,I65="",I65="DNS"),"",RANK(I65,$I$65:$I$116))</f>
      </c>
      <c r="K65" s="45">
        <f aca="true" t="shared" si="22" ref="K65:K90">X6</f>
        <v>0</v>
      </c>
      <c r="L65" s="42">
        <f>IF(OR(K65=0,K65="",K65="DNS"),"",RANK(K65,$K$65:$K$116))</f>
      </c>
      <c r="M65" s="103">
        <f aca="true" t="shared" si="23" ref="M65:M96">F65</f>
        <v>0</v>
      </c>
      <c r="N65" s="42">
        <f aca="true" t="shared" si="24" ref="N65:N96">K65</f>
        <v>0</v>
      </c>
      <c r="O65" s="15">
        <f>IF(OR(F65=0,M65=0,N65=0),0,ROUNDDOWN($Q$64*POWER((N65-$R$64),$S$64),0))</f>
        <v>0</v>
      </c>
    </row>
    <row r="66" spans="5:15" ht="12.75">
      <c r="E66" s="42">
        <f t="shared" si="18"/>
        <v>2</v>
      </c>
      <c r="F66" s="44">
        <f t="shared" si="18"/>
        <v>59</v>
      </c>
      <c r="G66" s="43" t="str">
        <f t="shared" si="19"/>
        <v>Daniel Gardiner</v>
      </c>
      <c r="H66" s="43" t="str">
        <f t="shared" si="20"/>
        <v>Leeds City</v>
      </c>
      <c r="I66" s="45">
        <f t="shared" si="21"/>
        <v>14.67</v>
      </c>
      <c r="J66" s="42">
        <f aca="true" t="shared" si="25" ref="J66:J116">IF(OR(I66=0,I66="",I66="DNS"),"",RANK(I66,$I$65:$I$116))</f>
        <v>1</v>
      </c>
      <c r="K66" s="45">
        <f t="shared" si="22"/>
        <v>14.67</v>
      </c>
      <c r="L66" s="42">
        <f aca="true" t="shared" si="26" ref="L66:L116">IF(OR(K66=0,K66="",K66="DNS"),"",RANK(K66,$K$65:$K$116))</f>
        <v>1</v>
      </c>
      <c r="M66" s="103">
        <f t="shared" si="23"/>
        <v>59</v>
      </c>
      <c r="N66" s="42">
        <f t="shared" si="24"/>
        <v>14.67</v>
      </c>
      <c r="O66" s="15">
        <f aca="true" t="shared" si="27" ref="O66:O116">IF(OR(F66=0,M66=0,N66=0),0,ROUNDDOWN($Q$64*POWER((N66-$R$64),$S$64),0))</f>
        <v>769</v>
      </c>
    </row>
    <row r="67" spans="5:15" ht="12.75">
      <c r="E67" s="42">
        <f t="shared" si="18"/>
        <v>3</v>
      </c>
      <c r="F67" s="44">
        <f t="shared" si="18"/>
        <v>61</v>
      </c>
      <c r="G67" s="43" t="str">
        <f t="shared" si="19"/>
        <v>David Guest</v>
      </c>
      <c r="H67" s="43" t="str">
        <f t="shared" si="20"/>
        <v>Bridgend AC</v>
      </c>
      <c r="I67" s="45">
        <f t="shared" si="21"/>
        <v>11.78</v>
      </c>
      <c r="J67" s="42">
        <f t="shared" si="25"/>
        <v>9</v>
      </c>
      <c r="K67" s="45">
        <f t="shared" si="22"/>
        <v>11.78</v>
      </c>
      <c r="L67" s="42">
        <f t="shared" si="26"/>
        <v>9</v>
      </c>
      <c r="M67" s="103">
        <f t="shared" si="23"/>
        <v>61</v>
      </c>
      <c r="N67" s="42">
        <f t="shared" si="24"/>
        <v>11.78</v>
      </c>
      <c r="O67" s="15">
        <f t="shared" si="27"/>
        <v>593</v>
      </c>
    </row>
    <row r="68" spans="5:15" ht="12.75">
      <c r="E68" s="42">
        <f t="shared" si="18"/>
        <v>4</v>
      </c>
      <c r="F68" s="44">
        <f t="shared" si="18"/>
        <v>56</v>
      </c>
      <c r="G68" s="43" t="str">
        <f t="shared" si="19"/>
        <v>Ashley Bryant</v>
      </c>
      <c r="H68" s="43" t="str">
        <f t="shared" si="20"/>
        <v>Windsor Slough Eton &amp; Hounslow</v>
      </c>
      <c r="I68" s="45">
        <f t="shared" si="21"/>
        <v>11.07</v>
      </c>
      <c r="J68" s="42">
        <f t="shared" si="25"/>
        <v>11</v>
      </c>
      <c r="K68" s="45">
        <f t="shared" si="22"/>
        <v>11.07</v>
      </c>
      <c r="L68" s="42">
        <f t="shared" si="26"/>
        <v>11</v>
      </c>
      <c r="M68" s="103">
        <f t="shared" si="23"/>
        <v>56</v>
      </c>
      <c r="N68" s="42">
        <f t="shared" si="24"/>
        <v>11.07</v>
      </c>
      <c r="O68" s="15">
        <f t="shared" si="27"/>
        <v>550</v>
      </c>
    </row>
    <row r="69" spans="5:15" ht="12.75">
      <c r="E69" s="42">
        <f t="shared" si="18"/>
        <v>5</v>
      </c>
      <c r="F69" s="44">
        <f t="shared" si="18"/>
        <v>70</v>
      </c>
      <c r="G69" s="43" t="str">
        <f t="shared" si="19"/>
        <v>Andrew Robinson</v>
      </c>
      <c r="H69" s="43" t="str">
        <f t="shared" si="20"/>
        <v>Preston Harriers</v>
      </c>
      <c r="I69" s="45">
        <f t="shared" si="21"/>
        <v>11.33</v>
      </c>
      <c r="J69" s="42">
        <f t="shared" si="25"/>
        <v>10</v>
      </c>
      <c r="K69" s="45">
        <f t="shared" si="22"/>
        <v>11.33</v>
      </c>
      <c r="L69" s="42">
        <f t="shared" si="26"/>
        <v>10</v>
      </c>
      <c r="M69" s="103">
        <f t="shared" si="23"/>
        <v>70</v>
      </c>
      <c r="N69" s="42">
        <f t="shared" si="24"/>
        <v>11.33</v>
      </c>
      <c r="O69" s="15">
        <f t="shared" si="27"/>
        <v>566</v>
      </c>
    </row>
    <row r="70" spans="5:15" ht="12.75">
      <c r="E70" s="42">
        <f t="shared" si="18"/>
        <v>6</v>
      </c>
      <c r="F70" s="44">
        <f t="shared" si="18"/>
        <v>63</v>
      </c>
      <c r="G70" s="43" t="str">
        <f t="shared" si="19"/>
        <v>Michael Holden</v>
      </c>
      <c r="H70" s="43" t="str">
        <f t="shared" si="20"/>
        <v>Colchester Harriers</v>
      </c>
      <c r="I70" s="45">
        <f t="shared" si="21"/>
        <v>12.44</v>
      </c>
      <c r="J70" s="42">
        <f t="shared" si="25"/>
        <v>5</v>
      </c>
      <c r="K70" s="45">
        <f t="shared" si="22"/>
        <v>12.44</v>
      </c>
      <c r="L70" s="42">
        <f t="shared" si="26"/>
        <v>5</v>
      </c>
      <c r="M70" s="103">
        <f t="shared" si="23"/>
        <v>63</v>
      </c>
      <c r="N70" s="42">
        <f t="shared" si="24"/>
        <v>12.44</v>
      </c>
      <c r="O70" s="15">
        <f t="shared" si="27"/>
        <v>633</v>
      </c>
    </row>
    <row r="71" spans="5:15" ht="12.75">
      <c r="E71" s="42">
        <f t="shared" si="18"/>
        <v>7</v>
      </c>
      <c r="F71" s="44">
        <f t="shared" si="18"/>
        <v>60</v>
      </c>
      <c r="G71" s="43" t="str">
        <f t="shared" si="19"/>
        <v>Ben Gregory</v>
      </c>
      <c r="H71" s="43" t="str">
        <f t="shared" si="20"/>
        <v>Vale Of Aylesbury AC</v>
      </c>
      <c r="I71" s="45">
        <f t="shared" si="21"/>
        <v>11.85</v>
      </c>
      <c r="J71" s="42">
        <f t="shared" si="25"/>
        <v>7</v>
      </c>
      <c r="K71" s="45">
        <f t="shared" si="22"/>
        <v>11.85</v>
      </c>
      <c r="L71" s="42">
        <f t="shared" si="26"/>
        <v>7</v>
      </c>
      <c r="M71" s="103">
        <f t="shared" si="23"/>
        <v>60</v>
      </c>
      <c r="N71" s="42">
        <f t="shared" si="24"/>
        <v>11.85</v>
      </c>
      <c r="O71" s="15">
        <f t="shared" si="27"/>
        <v>597</v>
      </c>
    </row>
    <row r="72" spans="5:15" ht="12.75">
      <c r="E72" s="42">
        <f t="shared" si="18"/>
        <v>8</v>
      </c>
      <c r="F72" s="44">
        <f t="shared" si="18"/>
        <v>71</v>
      </c>
      <c r="G72" s="43" t="str">
        <f t="shared" si="19"/>
        <v>Sebastian Rodger</v>
      </c>
      <c r="H72" s="43" t="str">
        <f t="shared" si="20"/>
        <v>Eastbourne</v>
      </c>
      <c r="I72" s="45">
        <f t="shared" si="21"/>
        <v>9.31</v>
      </c>
      <c r="J72" s="42">
        <f t="shared" si="25"/>
        <v>18</v>
      </c>
      <c r="K72" s="45">
        <f t="shared" si="22"/>
        <v>9.31</v>
      </c>
      <c r="L72" s="42">
        <f t="shared" si="26"/>
        <v>18</v>
      </c>
      <c r="M72" s="103">
        <f t="shared" si="23"/>
        <v>71</v>
      </c>
      <c r="N72" s="42">
        <f t="shared" si="24"/>
        <v>9.31</v>
      </c>
      <c r="O72" s="15">
        <f t="shared" si="27"/>
        <v>444</v>
      </c>
    </row>
    <row r="73" spans="5:15" ht="12.75">
      <c r="E73" s="42">
        <f t="shared" si="18"/>
        <v>9</v>
      </c>
      <c r="F73" s="44">
        <f t="shared" si="18"/>
        <v>65</v>
      </c>
      <c r="G73" s="43" t="str">
        <f t="shared" si="19"/>
        <v>Will Lambourne</v>
      </c>
      <c r="H73" s="43" t="str">
        <f t="shared" si="20"/>
        <v>Milton Keynes</v>
      </c>
      <c r="I73" s="45">
        <f t="shared" si="21"/>
        <v>12.91</v>
      </c>
      <c r="J73" s="42">
        <f t="shared" si="25"/>
        <v>3</v>
      </c>
      <c r="K73" s="45">
        <f t="shared" si="22"/>
        <v>12.91</v>
      </c>
      <c r="L73" s="42">
        <f t="shared" si="26"/>
        <v>3</v>
      </c>
      <c r="M73" s="103">
        <f t="shared" si="23"/>
        <v>65</v>
      </c>
      <c r="N73" s="42">
        <f t="shared" si="24"/>
        <v>12.91</v>
      </c>
      <c r="O73" s="15">
        <f t="shared" si="27"/>
        <v>662</v>
      </c>
    </row>
    <row r="74" spans="5:15" ht="12.75">
      <c r="E74" s="42">
        <f t="shared" si="18"/>
        <v>10</v>
      </c>
      <c r="F74" s="44">
        <f t="shared" si="18"/>
        <v>55</v>
      </c>
      <c r="G74" s="43" t="str">
        <f t="shared" si="19"/>
        <v>Jack Andrew</v>
      </c>
      <c r="H74" s="43" t="str">
        <f t="shared" si="20"/>
        <v>Macclesfield Harriers</v>
      </c>
      <c r="I74" s="45">
        <f t="shared" si="21"/>
        <v>10.65</v>
      </c>
      <c r="J74" s="42">
        <f t="shared" si="25"/>
        <v>13</v>
      </c>
      <c r="K74" s="45">
        <f t="shared" si="22"/>
        <v>10.65</v>
      </c>
      <c r="L74" s="42">
        <f t="shared" si="26"/>
        <v>13</v>
      </c>
      <c r="M74" s="103">
        <f t="shared" si="23"/>
        <v>55</v>
      </c>
      <c r="N74" s="42">
        <f t="shared" si="24"/>
        <v>10.65</v>
      </c>
      <c r="O74" s="15">
        <f t="shared" si="27"/>
        <v>525</v>
      </c>
    </row>
    <row r="75" spans="5:15" ht="12.75">
      <c r="E75" s="42">
        <f t="shared" si="18"/>
        <v>11</v>
      </c>
      <c r="F75" s="44">
        <f t="shared" si="18"/>
        <v>68</v>
      </c>
      <c r="G75" s="43" t="str">
        <f t="shared" si="19"/>
        <v>Jack Mcshane</v>
      </c>
      <c r="H75" s="43" t="str">
        <f t="shared" si="20"/>
        <v>Corby A.C</v>
      </c>
      <c r="I75" s="45">
        <f t="shared" si="21"/>
        <v>11.82</v>
      </c>
      <c r="J75" s="42">
        <f t="shared" si="25"/>
        <v>8</v>
      </c>
      <c r="K75" s="45">
        <f t="shared" si="22"/>
        <v>11.82</v>
      </c>
      <c r="L75" s="42">
        <f t="shared" si="26"/>
        <v>8</v>
      </c>
      <c r="M75" s="103">
        <f t="shared" si="23"/>
        <v>68</v>
      </c>
      <c r="N75" s="42">
        <f t="shared" si="24"/>
        <v>11.82</v>
      </c>
      <c r="O75" s="15">
        <f t="shared" si="27"/>
        <v>595</v>
      </c>
    </row>
    <row r="76" spans="5:15" ht="12.75">
      <c r="E76" s="42">
        <f t="shared" si="18"/>
        <v>12</v>
      </c>
      <c r="F76" s="44">
        <f t="shared" si="18"/>
        <v>0</v>
      </c>
      <c r="G76" s="43">
        <f t="shared" si="19"/>
      </c>
      <c r="H76" s="43">
        <f t="shared" si="20"/>
      </c>
      <c r="I76" s="45">
        <f t="shared" si="21"/>
        <v>0</v>
      </c>
      <c r="J76" s="42">
        <f t="shared" si="25"/>
      </c>
      <c r="K76" s="45">
        <f t="shared" si="22"/>
        <v>0</v>
      </c>
      <c r="L76" s="42">
        <f t="shared" si="26"/>
      </c>
      <c r="M76" s="103">
        <f t="shared" si="23"/>
        <v>0</v>
      </c>
      <c r="N76" s="42">
        <f t="shared" si="24"/>
        <v>0</v>
      </c>
      <c r="O76" s="15">
        <f t="shared" si="27"/>
        <v>0</v>
      </c>
    </row>
    <row r="77" spans="5:15" ht="12.75">
      <c r="E77" s="42">
        <f t="shared" si="18"/>
        <v>13</v>
      </c>
      <c r="F77" s="44">
        <f t="shared" si="18"/>
        <v>0</v>
      </c>
      <c r="G77" s="43">
        <f t="shared" si="19"/>
      </c>
      <c r="H77" s="43">
        <f t="shared" si="20"/>
      </c>
      <c r="I77" s="45">
        <f t="shared" si="21"/>
        <v>0</v>
      </c>
      <c r="J77" s="42">
        <f t="shared" si="25"/>
      </c>
      <c r="K77" s="45">
        <f t="shared" si="22"/>
        <v>0</v>
      </c>
      <c r="L77" s="42">
        <f t="shared" si="26"/>
      </c>
      <c r="M77" s="103">
        <f t="shared" si="23"/>
        <v>0</v>
      </c>
      <c r="N77" s="42">
        <f t="shared" si="24"/>
        <v>0</v>
      </c>
      <c r="O77" s="15">
        <f t="shared" si="27"/>
        <v>0</v>
      </c>
    </row>
    <row r="78" spans="5:15" ht="12.75">
      <c r="E78" s="42">
        <f t="shared" si="18"/>
        <v>14</v>
      </c>
      <c r="F78" s="44">
        <f t="shared" si="18"/>
        <v>0</v>
      </c>
      <c r="G78" s="43">
        <f t="shared" si="19"/>
      </c>
      <c r="H78" s="43">
        <f t="shared" si="20"/>
      </c>
      <c r="I78" s="45">
        <f t="shared" si="21"/>
        <v>0</v>
      </c>
      <c r="J78" s="42">
        <f t="shared" si="25"/>
      </c>
      <c r="K78" s="45">
        <f t="shared" si="22"/>
        <v>0</v>
      </c>
      <c r="L78" s="42">
        <f t="shared" si="26"/>
      </c>
      <c r="M78" s="103">
        <f t="shared" si="23"/>
        <v>0</v>
      </c>
      <c r="N78" s="42">
        <f t="shared" si="24"/>
        <v>0</v>
      </c>
      <c r="O78" s="15">
        <f t="shared" si="27"/>
        <v>0</v>
      </c>
    </row>
    <row r="79" spans="5:15" ht="12.75">
      <c r="E79" s="42">
        <f t="shared" si="18"/>
        <v>15</v>
      </c>
      <c r="F79" s="44">
        <f t="shared" si="18"/>
        <v>0</v>
      </c>
      <c r="G79" s="43">
        <f t="shared" si="19"/>
      </c>
      <c r="H79" s="43">
        <f t="shared" si="20"/>
      </c>
      <c r="I79" s="45">
        <f t="shared" si="21"/>
        <v>0</v>
      </c>
      <c r="J79" s="42">
        <f t="shared" si="25"/>
      </c>
      <c r="K79" s="45">
        <f t="shared" si="22"/>
        <v>0</v>
      </c>
      <c r="L79" s="42">
        <f t="shared" si="26"/>
      </c>
      <c r="M79" s="103">
        <f t="shared" si="23"/>
        <v>0</v>
      </c>
      <c r="N79" s="42">
        <f t="shared" si="24"/>
        <v>0</v>
      </c>
      <c r="O79" s="15">
        <f t="shared" si="27"/>
        <v>0</v>
      </c>
    </row>
    <row r="80" spans="5:15" ht="12.75">
      <c r="E80" s="42">
        <f t="shared" si="18"/>
        <v>16</v>
      </c>
      <c r="F80" s="44">
        <f t="shared" si="18"/>
        <v>0</v>
      </c>
      <c r="G80" s="43">
        <f t="shared" si="19"/>
      </c>
      <c r="H80" s="43">
        <f t="shared" si="20"/>
      </c>
      <c r="I80" s="45">
        <f t="shared" si="21"/>
        <v>0</v>
      </c>
      <c r="J80" s="42">
        <f t="shared" si="25"/>
      </c>
      <c r="K80" s="45">
        <f t="shared" si="22"/>
        <v>0</v>
      </c>
      <c r="L80" s="42">
        <f t="shared" si="26"/>
      </c>
      <c r="M80" s="103">
        <f t="shared" si="23"/>
        <v>0</v>
      </c>
      <c r="N80" s="42">
        <f t="shared" si="24"/>
        <v>0</v>
      </c>
      <c r="O80" s="15">
        <f t="shared" si="27"/>
        <v>0</v>
      </c>
    </row>
    <row r="81" spans="5:15" ht="12.75">
      <c r="E81" s="42">
        <f t="shared" si="18"/>
        <v>17</v>
      </c>
      <c r="F81" s="44">
        <f t="shared" si="18"/>
        <v>0</v>
      </c>
      <c r="G81" s="43">
        <f t="shared" si="19"/>
      </c>
      <c r="H81" s="43">
        <f t="shared" si="20"/>
      </c>
      <c r="I81" s="45">
        <f t="shared" si="21"/>
        <v>0</v>
      </c>
      <c r="J81" s="42">
        <f t="shared" si="25"/>
      </c>
      <c r="K81" s="45">
        <f t="shared" si="22"/>
        <v>0</v>
      </c>
      <c r="L81" s="42">
        <f t="shared" si="26"/>
      </c>
      <c r="M81" s="103">
        <f t="shared" si="23"/>
        <v>0</v>
      </c>
      <c r="N81" s="42">
        <f t="shared" si="24"/>
        <v>0</v>
      </c>
      <c r="O81" s="15">
        <f t="shared" si="27"/>
        <v>0</v>
      </c>
    </row>
    <row r="82" spans="5:15" ht="12.75">
      <c r="E82" s="42">
        <f t="shared" si="18"/>
        <v>18</v>
      </c>
      <c r="F82" s="44">
        <f t="shared" si="18"/>
        <v>0</v>
      </c>
      <c r="G82" s="43">
        <f t="shared" si="19"/>
      </c>
      <c r="H82" s="43">
        <f t="shared" si="20"/>
      </c>
      <c r="I82" s="45">
        <f t="shared" si="21"/>
        <v>0</v>
      </c>
      <c r="J82" s="42">
        <f t="shared" si="25"/>
      </c>
      <c r="K82" s="45">
        <f t="shared" si="22"/>
        <v>0</v>
      </c>
      <c r="L82" s="42">
        <f t="shared" si="26"/>
      </c>
      <c r="M82" s="103">
        <f t="shared" si="23"/>
        <v>0</v>
      </c>
      <c r="N82" s="42">
        <f t="shared" si="24"/>
        <v>0</v>
      </c>
      <c r="O82" s="15">
        <f t="shared" si="27"/>
        <v>0</v>
      </c>
    </row>
    <row r="83" spans="5:15" ht="12.75">
      <c r="E83" s="42">
        <f t="shared" si="18"/>
        <v>19</v>
      </c>
      <c r="F83" s="44">
        <f t="shared" si="18"/>
        <v>0</v>
      </c>
      <c r="G83" s="43">
        <f t="shared" si="19"/>
      </c>
      <c r="H83" s="43">
        <f t="shared" si="20"/>
      </c>
      <c r="I83" s="45">
        <f t="shared" si="21"/>
        <v>0</v>
      </c>
      <c r="J83" s="42">
        <f t="shared" si="25"/>
      </c>
      <c r="K83" s="45">
        <f t="shared" si="22"/>
        <v>0</v>
      </c>
      <c r="L83" s="42">
        <f t="shared" si="26"/>
      </c>
      <c r="M83" s="103">
        <f t="shared" si="23"/>
        <v>0</v>
      </c>
      <c r="N83" s="42">
        <f t="shared" si="24"/>
        <v>0</v>
      </c>
      <c r="O83" s="15">
        <f t="shared" si="27"/>
        <v>0</v>
      </c>
    </row>
    <row r="84" spans="5:15" ht="12.75">
      <c r="E84" s="42">
        <f t="shared" si="18"/>
        <v>20</v>
      </c>
      <c r="F84" s="44">
        <f t="shared" si="18"/>
        <v>0</v>
      </c>
      <c r="G84" s="43">
        <f t="shared" si="19"/>
      </c>
      <c r="H84" s="43">
        <f t="shared" si="20"/>
      </c>
      <c r="I84" s="45">
        <f t="shared" si="21"/>
        <v>0</v>
      </c>
      <c r="J84" s="42">
        <f t="shared" si="25"/>
      </c>
      <c r="K84" s="45">
        <f t="shared" si="22"/>
        <v>0</v>
      </c>
      <c r="L84" s="42">
        <f t="shared" si="26"/>
      </c>
      <c r="M84" s="103">
        <f t="shared" si="23"/>
        <v>0</v>
      </c>
      <c r="N84" s="42">
        <f t="shared" si="24"/>
        <v>0</v>
      </c>
      <c r="O84" s="15">
        <f t="shared" si="27"/>
        <v>0</v>
      </c>
    </row>
    <row r="85" spans="5:15" ht="12.75">
      <c r="E85" s="42">
        <f t="shared" si="18"/>
        <v>21</v>
      </c>
      <c r="F85" s="44">
        <f t="shared" si="18"/>
        <v>0</v>
      </c>
      <c r="G85" s="43">
        <f t="shared" si="19"/>
      </c>
      <c r="H85" s="43">
        <f t="shared" si="20"/>
      </c>
      <c r="I85" s="45">
        <f t="shared" si="21"/>
        <v>0</v>
      </c>
      <c r="J85" s="42">
        <f t="shared" si="25"/>
      </c>
      <c r="K85" s="45">
        <f t="shared" si="22"/>
        <v>0</v>
      </c>
      <c r="L85" s="42">
        <f t="shared" si="26"/>
      </c>
      <c r="M85" s="103">
        <f t="shared" si="23"/>
        <v>0</v>
      </c>
      <c r="N85" s="42">
        <f t="shared" si="24"/>
        <v>0</v>
      </c>
      <c r="O85" s="15">
        <f t="shared" si="27"/>
        <v>0</v>
      </c>
    </row>
    <row r="86" spans="5:15" ht="12.75">
      <c r="E86" s="42">
        <f t="shared" si="18"/>
        <v>22</v>
      </c>
      <c r="F86" s="44">
        <f t="shared" si="18"/>
        <v>0</v>
      </c>
      <c r="G86" s="43">
        <f t="shared" si="19"/>
      </c>
      <c r="H86" s="43">
        <f t="shared" si="20"/>
      </c>
      <c r="I86" s="45">
        <f t="shared" si="21"/>
        <v>0</v>
      </c>
      <c r="J86" s="42">
        <f t="shared" si="25"/>
      </c>
      <c r="K86" s="45">
        <f t="shared" si="22"/>
        <v>0</v>
      </c>
      <c r="L86" s="42">
        <f t="shared" si="26"/>
      </c>
      <c r="M86" s="103">
        <f t="shared" si="23"/>
        <v>0</v>
      </c>
      <c r="N86" s="42">
        <f t="shared" si="24"/>
        <v>0</v>
      </c>
      <c r="O86" s="15">
        <f t="shared" si="27"/>
        <v>0</v>
      </c>
    </row>
    <row r="87" spans="5:15" ht="12.75">
      <c r="E87" s="42">
        <f t="shared" si="18"/>
        <v>23</v>
      </c>
      <c r="F87" s="44">
        <f t="shared" si="18"/>
        <v>0</v>
      </c>
      <c r="G87" s="43">
        <f t="shared" si="19"/>
      </c>
      <c r="H87" s="43">
        <f t="shared" si="20"/>
      </c>
      <c r="I87" s="45">
        <f t="shared" si="21"/>
        <v>0</v>
      </c>
      <c r="J87" s="42">
        <f t="shared" si="25"/>
      </c>
      <c r="K87" s="45">
        <f t="shared" si="22"/>
        <v>0</v>
      </c>
      <c r="L87" s="42">
        <f t="shared" si="26"/>
      </c>
      <c r="M87" s="103">
        <f t="shared" si="23"/>
        <v>0</v>
      </c>
      <c r="N87" s="42">
        <f t="shared" si="24"/>
        <v>0</v>
      </c>
      <c r="O87" s="15">
        <f t="shared" si="27"/>
        <v>0</v>
      </c>
    </row>
    <row r="88" spans="5:15" ht="12.75">
      <c r="E88" s="42">
        <f t="shared" si="18"/>
        <v>24</v>
      </c>
      <c r="F88" s="44">
        <f t="shared" si="18"/>
        <v>0</v>
      </c>
      <c r="G88" s="43">
        <f t="shared" si="19"/>
      </c>
      <c r="H88" s="43">
        <f t="shared" si="20"/>
      </c>
      <c r="I88" s="45">
        <f t="shared" si="21"/>
        <v>0</v>
      </c>
      <c r="J88" s="42">
        <f t="shared" si="25"/>
      </c>
      <c r="K88" s="45">
        <f t="shared" si="22"/>
        <v>0</v>
      </c>
      <c r="L88" s="42">
        <f t="shared" si="26"/>
      </c>
      <c r="M88" s="103">
        <f t="shared" si="23"/>
        <v>0</v>
      </c>
      <c r="N88" s="42">
        <f t="shared" si="24"/>
        <v>0</v>
      </c>
      <c r="O88" s="15">
        <f t="shared" si="27"/>
        <v>0</v>
      </c>
    </row>
    <row r="89" spans="5:15" ht="12.75">
      <c r="E89" s="42">
        <f t="shared" si="18"/>
        <v>25</v>
      </c>
      <c r="F89" s="44">
        <f t="shared" si="18"/>
        <v>0</v>
      </c>
      <c r="G89" s="43">
        <f t="shared" si="19"/>
      </c>
      <c r="H89" s="43">
        <f t="shared" si="20"/>
      </c>
      <c r="I89" s="45">
        <f t="shared" si="21"/>
        <v>0</v>
      </c>
      <c r="J89" s="42">
        <f t="shared" si="25"/>
      </c>
      <c r="K89" s="45">
        <f t="shared" si="22"/>
        <v>0</v>
      </c>
      <c r="L89" s="42">
        <f t="shared" si="26"/>
      </c>
      <c r="M89" s="103">
        <f t="shared" si="23"/>
        <v>0</v>
      </c>
      <c r="N89" s="42">
        <f t="shared" si="24"/>
        <v>0</v>
      </c>
      <c r="O89" s="15">
        <f t="shared" si="27"/>
        <v>0</v>
      </c>
    </row>
    <row r="90" spans="5:15" ht="12.75">
      <c r="E90" s="42">
        <f t="shared" si="18"/>
        <v>26</v>
      </c>
      <c r="F90" s="44">
        <f t="shared" si="18"/>
        <v>0</v>
      </c>
      <c r="G90" s="43">
        <f t="shared" si="19"/>
      </c>
      <c r="H90" s="43">
        <f t="shared" si="20"/>
      </c>
      <c r="I90" s="45">
        <f t="shared" si="21"/>
        <v>0</v>
      </c>
      <c r="J90" s="42">
        <f t="shared" si="25"/>
      </c>
      <c r="K90" s="45">
        <f t="shared" si="22"/>
        <v>0</v>
      </c>
      <c r="L90" s="42">
        <f t="shared" si="26"/>
      </c>
      <c r="M90" s="103">
        <f t="shared" si="23"/>
        <v>0</v>
      </c>
      <c r="N90" s="42">
        <f t="shared" si="24"/>
        <v>0</v>
      </c>
      <c r="O90" s="15">
        <f t="shared" si="27"/>
        <v>0</v>
      </c>
    </row>
    <row r="91" spans="5:15" ht="12.75">
      <c r="E91" s="42">
        <f aca="true" t="shared" si="28" ref="E91:F116">E37</f>
        <v>1</v>
      </c>
      <c r="F91" s="44">
        <f t="shared" si="28"/>
        <v>62</v>
      </c>
      <c r="G91" s="43" t="str">
        <f t="shared" si="19"/>
        <v>Bradley Hall</v>
      </c>
      <c r="H91" s="43" t="str">
        <f t="shared" si="20"/>
        <v>Crawley AC</v>
      </c>
      <c r="I91" s="45">
        <f aca="true" t="shared" si="29" ref="I91:I116">O37</f>
        <v>11.94</v>
      </c>
      <c r="J91" s="42">
        <f t="shared" si="25"/>
        <v>6</v>
      </c>
      <c r="K91" s="45">
        <f aca="true" t="shared" si="30" ref="K91:K116">X37</f>
        <v>11.94</v>
      </c>
      <c r="L91" s="42">
        <f t="shared" si="26"/>
        <v>6</v>
      </c>
      <c r="M91" s="103">
        <f t="shared" si="23"/>
        <v>62</v>
      </c>
      <c r="N91" s="42">
        <f t="shared" si="24"/>
        <v>11.94</v>
      </c>
      <c r="O91" s="15">
        <f t="shared" si="27"/>
        <v>603</v>
      </c>
    </row>
    <row r="92" spans="5:15" ht="12.75">
      <c r="E92" s="42">
        <f t="shared" si="28"/>
        <v>2</v>
      </c>
      <c r="F92" s="44">
        <f t="shared" si="28"/>
        <v>77</v>
      </c>
      <c r="G92" s="43" t="str">
        <f t="shared" si="19"/>
        <v>Matthew Wright</v>
      </c>
      <c r="H92" s="43" t="str">
        <f t="shared" si="20"/>
        <v>Kendal</v>
      </c>
      <c r="I92" s="45">
        <f t="shared" si="29"/>
        <v>10.39</v>
      </c>
      <c r="J92" s="42">
        <f t="shared" si="25"/>
        <v>15</v>
      </c>
      <c r="K92" s="45">
        <f t="shared" si="30"/>
        <v>10.39</v>
      </c>
      <c r="L92" s="42">
        <f t="shared" si="26"/>
        <v>15</v>
      </c>
      <c r="M92" s="103">
        <f t="shared" si="23"/>
        <v>77</v>
      </c>
      <c r="N92" s="42">
        <f t="shared" si="24"/>
        <v>10.39</v>
      </c>
      <c r="O92" s="15">
        <f t="shared" si="27"/>
        <v>509</v>
      </c>
    </row>
    <row r="93" spans="5:15" ht="12.75">
      <c r="E93" s="42">
        <f t="shared" si="28"/>
        <v>3</v>
      </c>
      <c r="F93" s="44">
        <f t="shared" si="28"/>
        <v>75</v>
      </c>
      <c r="G93" s="43" t="str">
        <f t="shared" si="19"/>
        <v>Michael Sweeney</v>
      </c>
      <c r="H93" s="43" t="str">
        <f t="shared" si="20"/>
        <v>Liverpool Harriers</v>
      </c>
      <c r="I93" s="45">
        <f t="shared" si="29"/>
        <v>9.29</v>
      </c>
      <c r="J93" s="42">
        <f t="shared" si="25"/>
        <v>19</v>
      </c>
      <c r="K93" s="45">
        <f t="shared" si="30"/>
        <v>9.29</v>
      </c>
      <c r="L93" s="42">
        <f t="shared" si="26"/>
        <v>19</v>
      </c>
      <c r="M93" s="103">
        <f t="shared" si="23"/>
        <v>75</v>
      </c>
      <c r="N93" s="42">
        <f t="shared" si="24"/>
        <v>9.29</v>
      </c>
      <c r="O93" s="15">
        <f t="shared" si="27"/>
        <v>443</v>
      </c>
    </row>
    <row r="94" spans="5:15" ht="12.75">
      <c r="E94" s="42">
        <f t="shared" si="28"/>
        <v>4</v>
      </c>
      <c r="F94" s="44">
        <f t="shared" si="28"/>
        <v>57</v>
      </c>
      <c r="G94" s="43" t="str">
        <f t="shared" si="19"/>
        <v>David Dempsey</v>
      </c>
      <c r="H94" s="43" t="str">
        <f t="shared" si="20"/>
        <v>Longwood Harriers</v>
      </c>
      <c r="I94" s="45">
        <f t="shared" si="29"/>
        <v>9.93</v>
      </c>
      <c r="J94" s="42">
        <f t="shared" si="25"/>
        <v>17</v>
      </c>
      <c r="K94" s="45">
        <f t="shared" si="30"/>
        <v>9.93</v>
      </c>
      <c r="L94" s="42">
        <f t="shared" si="26"/>
        <v>17</v>
      </c>
      <c r="M94" s="103">
        <f t="shared" si="23"/>
        <v>57</v>
      </c>
      <c r="N94" s="42">
        <f t="shared" si="24"/>
        <v>9.93</v>
      </c>
      <c r="O94" s="15">
        <f t="shared" si="27"/>
        <v>481</v>
      </c>
    </row>
    <row r="95" spans="5:15" ht="12.75">
      <c r="E95" s="42">
        <f t="shared" si="28"/>
        <v>5</v>
      </c>
      <c r="F95" s="44">
        <f t="shared" si="28"/>
        <v>74</v>
      </c>
      <c r="G95" s="43" t="str">
        <f t="shared" si="19"/>
        <v>Lewis Stead</v>
      </c>
      <c r="H95" s="43" t="str">
        <f t="shared" si="20"/>
        <v>Unknown</v>
      </c>
      <c r="I95" s="45">
        <f t="shared" si="29"/>
        <v>12.95</v>
      </c>
      <c r="J95" s="42">
        <f t="shared" si="25"/>
        <v>2</v>
      </c>
      <c r="K95" s="45">
        <f t="shared" si="30"/>
        <v>12.95</v>
      </c>
      <c r="L95" s="42">
        <f t="shared" si="26"/>
        <v>2</v>
      </c>
      <c r="M95" s="103">
        <f t="shared" si="23"/>
        <v>74</v>
      </c>
      <c r="N95" s="42">
        <f t="shared" si="24"/>
        <v>12.95</v>
      </c>
      <c r="O95" s="15">
        <f t="shared" si="27"/>
        <v>664</v>
      </c>
    </row>
    <row r="96" spans="5:15" ht="12.75">
      <c r="E96" s="42">
        <f t="shared" si="28"/>
        <v>6</v>
      </c>
      <c r="F96" s="44">
        <f t="shared" si="28"/>
        <v>72</v>
      </c>
      <c r="G96" s="43" t="str">
        <f t="shared" si="19"/>
        <v>Sam Sleap</v>
      </c>
      <c r="H96" s="43" t="str">
        <f t="shared" si="20"/>
        <v>Basingstoke Mid Hants</v>
      </c>
      <c r="I96" s="45">
        <f t="shared" si="29"/>
        <v>10.75</v>
      </c>
      <c r="J96" s="42">
        <f t="shared" si="25"/>
        <v>12</v>
      </c>
      <c r="K96" s="45">
        <f t="shared" si="30"/>
        <v>10.75</v>
      </c>
      <c r="L96" s="42">
        <f t="shared" si="26"/>
        <v>12</v>
      </c>
      <c r="M96" s="103">
        <f t="shared" si="23"/>
        <v>72</v>
      </c>
      <c r="N96" s="42">
        <f t="shared" si="24"/>
        <v>10.75</v>
      </c>
      <c r="O96" s="15">
        <f t="shared" si="27"/>
        <v>531</v>
      </c>
    </row>
    <row r="97" spans="5:15" ht="12.75">
      <c r="E97" s="42">
        <f t="shared" si="28"/>
        <v>7</v>
      </c>
      <c r="F97" s="44">
        <f t="shared" si="28"/>
        <v>58</v>
      </c>
      <c r="G97" s="43" t="str">
        <f aca="true" t="shared" si="31" ref="G97:G116">IF(OR(F97=0,F97="",F97=" ",ISERROR(VLOOKUP(F97,athletes,2,FALSE))=TRUE),"",CONCATENATE(VLOOKUP(F97,athletes,2,FALSE)," ",VLOOKUP(F97,athletes,3,FALSE)))</f>
        <v>Adam Edgar</v>
      </c>
      <c r="H97" s="43" t="str">
        <f aca="true" t="shared" si="32" ref="H97:H116">IF(OR(F97=0,F97="",F97=" ",ISERROR(VLOOKUP(F97,athletes,2,FALSE))=TRUE),"",VLOOKUP(F97,athletes,4,FALSE))</f>
        <v>Macclesfield</v>
      </c>
      <c r="I97" s="45">
        <f t="shared" si="29"/>
        <v>9.96</v>
      </c>
      <c r="J97" s="42">
        <f t="shared" si="25"/>
        <v>16</v>
      </c>
      <c r="K97" s="45">
        <f t="shared" si="30"/>
        <v>9.96</v>
      </c>
      <c r="L97" s="42">
        <f t="shared" si="26"/>
        <v>16</v>
      </c>
      <c r="M97" s="103">
        <f aca="true" t="shared" si="33" ref="M97:M116">F97</f>
        <v>58</v>
      </c>
      <c r="N97" s="42">
        <f aca="true" t="shared" si="34" ref="N97:N116">K97</f>
        <v>9.96</v>
      </c>
      <c r="O97" s="15">
        <f t="shared" si="27"/>
        <v>483</v>
      </c>
    </row>
    <row r="98" spans="5:15" ht="12.75">
      <c r="E98" s="42">
        <f t="shared" si="28"/>
        <v>8</v>
      </c>
      <c r="F98" s="44">
        <f t="shared" si="28"/>
        <v>66</v>
      </c>
      <c r="G98" s="43" t="str">
        <f t="shared" si="31"/>
        <v>Shaun Leigh</v>
      </c>
      <c r="H98" s="43" t="str">
        <f t="shared" si="32"/>
        <v>Brighton &amp; Hove AC</v>
      </c>
      <c r="I98" s="45">
        <f t="shared" si="29"/>
        <v>12.45</v>
      </c>
      <c r="J98" s="42">
        <f t="shared" si="25"/>
        <v>4</v>
      </c>
      <c r="K98" s="45">
        <f t="shared" si="30"/>
        <v>12.45</v>
      </c>
      <c r="L98" s="42">
        <f t="shared" si="26"/>
        <v>4</v>
      </c>
      <c r="M98" s="103">
        <f t="shared" si="33"/>
        <v>66</v>
      </c>
      <c r="N98" s="42">
        <f t="shared" si="34"/>
        <v>12.45</v>
      </c>
      <c r="O98" s="15">
        <f t="shared" si="27"/>
        <v>634</v>
      </c>
    </row>
    <row r="99" spans="5:15" ht="12.75">
      <c r="E99" s="42">
        <f t="shared" si="28"/>
        <v>9</v>
      </c>
      <c r="F99" s="44">
        <f t="shared" si="28"/>
        <v>67</v>
      </c>
      <c r="G99" s="43" t="str">
        <f t="shared" si="31"/>
        <v>Craig Mcewan</v>
      </c>
      <c r="H99" s="43" t="str">
        <f t="shared" si="32"/>
        <v>Whitemoss Aac</v>
      </c>
      <c r="I99" s="45">
        <f t="shared" si="29"/>
        <v>10.5</v>
      </c>
      <c r="J99" s="42">
        <f t="shared" si="25"/>
        <v>14</v>
      </c>
      <c r="K99" s="45">
        <f t="shared" si="30"/>
        <v>10.5</v>
      </c>
      <c r="L99" s="42">
        <f t="shared" si="26"/>
        <v>14</v>
      </c>
      <c r="M99" s="103">
        <f t="shared" si="33"/>
        <v>67</v>
      </c>
      <c r="N99" s="42">
        <f t="shared" si="34"/>
        <v>10.5</v>
      </c>
      <c r="O99" s="15">
        <f t="shared" si="27"/>
        <v>516</v>
      </c>
    </row>
    <row r="100" spans="5:15" ht="12.75">
      <c r="E100" s="42">
        <f t="shared" si="28"/>
        <v>10</v>
      </c>
      <c r="F100" s="44">
        <f t="shared" si="28"/>
        <v>69</v>
      </c>
      <c r="G100" s="43" t="str">
        <f t="shared" si="31"/>
        <v>Michael O'Donnell</v>
      </c>
      <c r="H100" s="43" t="str">
        <f t="shared" si="32"/>
        <v>Bolton United Harriers</v>
      </c>
      <c r="I100" s="45">
        <f t="shared" si="29"/>
        <v>9.1</v>
      </c>
      <c r="J100" s="42">
        <f t="shared" si="25"/>
        <v>20</v>
      </c>
      <c r="K100" s="45">
        <f t="shared" si="30"/>
        <v>9.1</v>
      </c>
      <c r="L100" s="42">
        <f t="shared" si="26"/>
        <v>20</v>
      </c>
      <c r="M100" s="103">
        <f t="shared" si="33"/>
        <v>69</v>
      </c>
      <c r="N100" s="42">
        <f t="shared" si="34"/>
        <v>9.1</v>
      </c>
      <c r="O100" s="15">
        <f t="shared" si="27"/>
        <v>432</v>
      </c>
    </row>
    <row r="101" spans="5:15" ht="12.75">
      <c r="E101" s="42">
        <f t="shared" si="28"/>
        <v>11</v>
      </c>
      <c r="F101" s="44">
        <f t="shared" si="28"/>
        <v>0</v>
      </c>
      <c r="G101" s="43">
        <f t="shared" si="31"/>
      </c>
      <c r="H101" s="43">
        <f t="shared" si="32"/>
      </c>
      <c r="I101" s="45">
        <f t="shared" si="29"/>
        <v>0</v>
      </c>
      <c r="J101" s="42">
        <f t="shared" si="25"/>
      </c>
      <c r="K101" s="45">
        <f t="shared" si="30"/>
        <v>0</v>
      </c>
      <c r="L101" s="42">
        <f t="shared" si="26"/>
      </c>
      <c r="M101" s="103">
        <f t="shared" si="33"/>
        <v>0</v>
      </c>
      <c r="N101" s="42">
        <f t="shared" si="34"/>
        <v>0</v>
      </c>
      <c r="O101" s="15">
        <f t="shared" si="27"/>
        <v>0</v>
      </c>
    </row>
    <row r="102" spans="5:15" ht="12.75">
      <c r="E102" s="42">
        <f t="shared" si="28"/>
        <v>12</v>
      </c>
      <c r="F102" s="44">
        <f t="shared" si="28"/>
        <v>0</v>
      </c>
      <c r="G102" s="43">
        <f t="shared" si="31"/>
      </c>
      <c r="H102" s="43">
        <f t="shared" si="32"/>
      </c>
      <c r="I102" s="45">
        <f t="shared" si="29"/>
        <v>0</v>
      </c>
      <c r="J102" s="42">
        <f t="shared" si="25"/>
      </c>
      <c r="K102" s="45">
        <f t="shared" si="30"/>
        <v>0</v>
      </c>
      <c r="L102" s="42">
        <f t="shared" si="26"/>
      </c>
      <c r="M102" s="103">
        <f t="shared" si="33"/>
        <v>0</v>
      </c>
      <c r="N102" s="42">
        <f t="shared" si="34"/>
        <v>0</v>
      </c>
      <c r="O102" s="15">
        <f t="shared" si="27"/>
        <v>0</v>
      </c>
    </row>
    <row r="103" spans="5:15" ht="12.75">
      <c r="E103" s="42">
        <f t="shared" si="28"/>
        <v>13</v>
      </c>
      <c r="F103" s="44">
        <f t="shared" si="28"/>
        <v>0</v>
      </c>
      <c r="G103" s="43">
        <f t="shared" si="31"/>
      </c>
      <c r="H103" s="43">
        <f t="shared" si="32"/>
      </c>
      <c r="I103" s="45">
        <f t="shared" si="29"/>
        <v>0</v>
      </c>
      <c r="J103" s="42">
        <f t="shared" si="25"/>
      </c>
      <c r="K103" s="45">
        <f t="shared" si="30"/>
        <v>0</v>
      </c>
      <c r="L103" s="42">
        <f t="shared" si="26"/>
      </c>
      <c r="M103" s="103">
        <f t="shared" si="33"/>
        <v>0</v>
      </c>
      <c r="N103" s="42">
        <f t="shared" si="34"/>
        <v>0</v>
      </c>
      <c r="O103" s="15">
        <f t="shared" si="27"/>
        <v>0</v>
      </c>
    </row>
    <row r="104" spans="5:15" ht="12.75">
      <c r="E104" s="42">
        <f t="shared" si="28"/>
        <v>14</v>
      </c>
      <c r="F104" s="44">
        <f t="shared" si="28"/>
        <v>0</v>
      </c>
      <c r="G104" s="43">
        <f t="shared" si="31"/>
      </c>
      <c r="H104" s="43">
        <f t="shared" si="32"/>
      </c>
      <c r="I104" s="45">
        <f t="shared" si="29"/>
        <v>0</v>
      </c>
      <c r="J104" s="42">
        <f t="shared" si="25"/>
      </c>
      <c r="K104" s="45">
        <f t="shared" si="30"/>
        <v>0</v>
      </c>
      <c r="L104" s="42">
        <f t="shared" si="26"/>
      </c>
      <c r="M104" s="103">
        <f t="shared" si="33"/>
        <v>0</v>
      </c>
      <c r="N104" s="42">
        <f t="shared" si="34"/>
        <v>0</v>
      </c>
      <c r="O104" s="15">
        <f t="shared" si="27"/>
        <v>0</v>
      </c>
    </row>
    <row r="105" spans="5:15" ht="12.75">
      <c r="E105" s="42">
        <f t="shared" si="28"/>
        <v>15</v>
      </c>
      <c r="F105" s="44">
        <f t="shared" si="28"/>
        <v>0</v>
      </c>
      <c r="G105" s="43">
        <f t="shared" si="31"/>
      </c>
      <c r="H105" s="43">
        <f t="shared" si="32"/>
      </c>
      <c r="I105" s="45">
        <f t="shared" si="29"/>
        <v>0</v>
      </c>
      <c r="J105" s="42">
        <f t="shared" si="25"/>
      </c>
      <c r="K105" s="45">
        <f t="shared" si="30"/>
        <v>0</v>
      </c>
      <c r="L105" s="42">
        <f t="shared" si="26"/>
      </c>
      <c r="M105" s="103">
        <f t="shared" si="33"/>
        <v>0</v>
      </c>
      <c r="N105" s="42">
        <f t="shared" si="34"/>
        <v>0</v>
      </c>
      <c r="O105" s="15">
        <f t="shared" si="27"/>
        <v>0</v>
      </c>
    </row>
    <row r="106" spans="5:15" ht="12.75">
      <c r="E106" s="42">
        <f t="shared" si="28"/>
        <v>16</v>
      </c>
      <c r="F106" s="44">
        <f t="shared" si="28"/>
        <v>0</v>
      </c>
      <c r="G106" s="43">
        <f t="shared" si="31"/>
      </c>
      <c r="H106" s="43">
        <f t="shared" si="32"/>
      </c>
      <c r="I106" s="45">
        <f t="shared" si="29"/>
        <v>0</v>
      </c>
      <c r="J106" s="42">
        <f t="shared" si="25"/>
      </c>
      <c r="K106" s="45">
        <f t="shared" si="30"/>
        <v>0</v>
      </c>
      <c r="L106" s="42">
        <f t="shared" si="26"/>
      </c>
      <c r="M106" s="103">
        <f t="shared" si="33"/>
        <v>0</v>
      </c>
      <c r="N106" s="42">
        <f t="shared" si="34"/>
        <v>0</v>
      </c>
      <c r="O106" s="15">
        <f t="shared" si="27"/>
        <v>0</v>
      </c>
    </row>
    <row r="107" spans="5:15" ht="12.75">
      <c r="E107" s="42">
        <f t="shared" si="28"/>
        <v>17</v>
      </c>
      <c r="F107" s="44">
        <f t="shared" si="28"/>
        <v>0</v>
      </c>
      <c r="G107" s="43">
        <f t="shared" si="31"/>
      </c>
      <c r="H107" s="43">
        <f t="shared" si="32"/>
      </c>
      <c r="I107" s="45">
        <f t="shared" si="29"/>
        <v>0</v>
      </c>
      <c r="J107" s="42">
        <f t="shared" si="25"/>
      </c>
      <c r="K107" s="45">
        <f t="shared" si="30"/>
        <v>0</v>
      </c>
      <c r="L107" s="42">
        <f t="shared" si="26"/>
      </c>
      <c r="M107" s="103">
        <f t="shared" si="33"/>
        <v>0</v>
      </c>
      <c r="N107" s="42">
        <f t="shared" si="34"/>
        <v>0</v>
      </c>
      <c r="O107" s="15">
        <f t="shared" si="27"/>
        <v>0</v>
      </c>
    </row>
    <row r="108" spans="5:15" ht="12.75">
      <c r="E108" s="42">
        <f t="shared" si="28"/>
        <v>18</v>
      </c>
      <c r="F108" s="44">
        <f t="shared" si="28"/>
        <v>0</v>
      </c>
      <c r="G108" s="43">
        <f t="shared" si="31"/>
      </c>
      <c r="H108" s="43">
        <f t="shared" si="32"/>
      </c>
      <c r="I108" s="45">
        <f t="shared" si="29"/>
        <v>0</v>
      </c>
      <c r="J108" s="42">
        <f t="shared" si="25"/>
      </c>
      <c r="K108" s="45">
        <f t="shared" si="30"/>
        <v>0</v>
      </c>
      <c r="L108" s="42">
        <f t="shared" si="26"/>
      </c>
      <c r="M108" s="103">
        <f t="shared" si="33"/>
        <v>0</v>
      </c>
      <c r="N108" s="42">
        <f t="shared" si="34"/>
        <v>0</v>
      </c>
      <c r="O108" s="15">
        <f t="shared" si="27"/>
        <v>0</v>
      </c>
    </row>
    <row r="109" spans="5:15" ht="12.75">
      <c r="E109" s="42">
        <f t="shared" si="28"/>
        <v>19</v>
      </c>
      <c r="F109" s="44">
        <f t="shared" si="28"/>
        <v>0</v>
      </c>
      <c r="G109" s="43">
        <f t="shared" si="31"/>
      </c>
      <c r="H109" s="43">
        <f t="shared" si="32"/>
      </c>
      <c r="I109" s="45">
        <f t="shared" si="29"/>
        <v>0</v>
      </c>
      <c r="J109" s="42">
        <f t="shared" si="25"/>
      </c>
      <c r="K109" s="45">
        <f t="shared" si="30"/>
        <v>0</v>
      </c>
      <c r="L109" s="42">
        <f t="shared" si="26"/>
      </c>
      <c r="M109" s="103">
        <f t="shared" si="33"/>
        <v>0</v>
      </c>
      <c r="N109" s="42">
        <f t="shared" si="34"/>
        <v>0</v>
      </c>
      <c r="O109" s="15">
        <f t="shared" si="27"/>
        <v>0</v>
      </c>
    </row>
    <row r="110" spans="5:15" ht="12.75">
      <c r="E110" s="42">
        <f t="shared" si="28"/>
        <v>20</v>
      </c>
      <c r="F110" s="44">
        <f t="shared" si="28"/>
        <v>0</v>
      </c>
      <c r="G110" s="43">
        <f t="shared" si="31"/>
      </c>
      <c r="H110" s="43">
        <f t="shared" si="32"/>
      </c>
      <c r="I110" s="45">
        <f t="shared" si="29"/>
        <v>0</v>
      </c>
      <c r="J110" s="42">
        <f t="shared" si="25"/>
      </c>
      <c r="K110" s="45">
        <f t="shared" si="30"/>
        <v>0</v>
      </c>
      <c r="L110" s="42">
        <f t="shared" si="26"/>
      </c>
      <c r="M110" s="103">
        <f t="shared" si="33"/>
        <v>0</v>
      </c>
      <c r="N110" s="42">
        <f t="shared" si="34"/>
        <v>0</v>
      </c>
      <c r="O110" s="15">
        <f t="shared" si="27"/>
        <v>0</v>
      </c>
    </row>
    <row r="111" spans="5:15" ht="12.75">
      <c r="E111" s="42">
        <f t="shared" si="28"/>
        <v>21</v>
      </c>
      <c r="F111" s="44">
        <f t="shared" si="28"/>
        <v>0</v>
      </c>
      <c r="G111" s="43">
        <f t="shared" si="31"/>
      </c>
      <c r="H111" s="43">
        <f t="shared" si="32"/>
      </c>
      <c r="I111" s="45">
        <f t="shared" si="29"/>
        <v>0</v>
      </c>
      <c r="J111" s="42">
        <f t="shared" si="25"/>
      </c>
      <c r="K111" s="45">
        <f t="shared" si="30"/>
        <v>0</v>
      </c>
      <c r="L111" s="42">
        <f t="shared" si="26"/>
      </c>
      <c r="M111" s="103">
        <f t="shared" si="33"/>
        <v>0</v>
      </c>
      <c r="N111" s="42">
        <f t="shared" si="34"/>
        <v>0</v>
      </c>
      <c r="O111" s="15">
        <f t="shared" si="27"/>
        <v>0</v>
      </c>
    </row>
    <row r="112" spans="5:15" ht="12.75">
      <c r="E112" s="42">
        <f t="shared" si="28"/>
        <v>22</v>
      </c>
      <c r="F112" s="44">
        <f t="shared" si="28"/>
        <v>0</v>
      </c>
      <c r="G112" s="43">
        <f t="shared" si="31"/>
      </c>
      <c r="H112" s="43">
        <f t="shared" si="32"/>
      </c>
      <c r="I112" s="45">
        <f t="shared" si="29"/>
        <v>0</v>
      </c>
      <c r="J112" s="42">
        <f t="shared" si="25"/>
      </c>
      <c r="K112" s="45">
        <f t="shared" si="30"/>
        <v>0</v>
      </c>
      <c r="L112" s="42">
        <f t="shared" si="26"/>
      </c>
      <c r="M112" s="103">
        <f t="shared" si="33"/>
        <v>0</v>
      </c>
      <c r="N112" s="42">
        <f t="shared" si="34"/>
        <v>0</v>
      </c>
      <c r="O112" s="15">
        <f t="shared" si="27"/>
        <v>0</v>
      </c>
    </row>
    <row r="113" spans="5:15" ht="12.75">
      <c r="E113" s="42">
        <f t="shared" si="28"/>
        <v>23</v>
      </c>
      <c r="F113" s="44">
        <f t="shared" si="28"/>
        <v>0</v>
      </c>
      <c r="G113" s="43">
        <f t="shared" si="31"/>
      </c>
      <c r="H113" s="43">
        <f t="shared" si="32"/>
      </c>
      <c r="I113" s="45">
        <f t="shared" si="29"/>
        <v>0</v>
      </c>
      <c r="J113" s="42">
        <f t="shared" si="25"/>
      </c>
      <c r="K113" s="45">
        <f t="shared" si="30"/>
        <v>0</v>
      </c>
      <c r="L113" s="42">
        <f t="shared" si="26"/>
      </c>
      <c r="M113" s="103">
        <f t="shared" si="33"/>
        <v>0</v>
      </c>
      <c r="N113" s="42">
        <f t="shared" si="34"/>
        <v>0</v>
      </c>
      <c r="O113" s="15">
        <f t="shared" si="27"/>
        <v>0</v>
      </c>
    </row>
    <row r="114" spans="5:15" ht="12.75">
      <c r="E114" s="42">
        <f t="shared" si="28"/>
        <v>24</v>
      </c>
      <c r="F114" s="44">
        <f t="shared" si="28"/>
        <v>0</v>
      </c>
      <c r="G114" s="43">
        <f t="shared" si="31"/>
      </c>
      <c r="H114" s="43">
        <f t="shared" si="32"/>
      </c>
      <c r="I114" s="45">
        <f t="shared" si="29"/>
        <v>0</v>
      </c>
      <c r="J114" s="42">
        <f t="shared" si="25"/>
      </c>
      <c r="K114" s="45">
        <f t="shared" si="30"/>
        <v>0</v>
      </c>
      <c r="L114" s="42">
        <f t="shared" si="26"/>
      </c>
      <c r="M114" s="103">
        <f t="shared" si="33"/>
        <v>0</v>
      </c>
      <c r="N114" s="42">
        <f t="shared" si="34"/>
        <v>0</v>
      </c>
      <c r="O114" s="15">
        <f t="shared" si="27"/>
        <v>0</v>
      </c>
    </row>
    <row r="115" spans="5:15" ht="12.75">
      <c r="E115" s="42">
        <f t="shared" si="28"/>
        <v>25</v>
      </c>
      <c r="F115" s="44">
        <f t="shared" si="28"/>
        <v>0</v>
      </c>
      <c r="G115" s="43">
        <f t="shared" si="31"/>
      </c>
      <c r="H115" s="43">
        <f t="shared" si="32"/>
      </c>
      <c r="I115" s="45">
        <f t="shared" si="29"/>
        <v>0</v>
      </c>
      <c r="J115" s="42">
        <f t="shared" si="25"/>
      </c>
      <c r="K115" s="45">
        <f t="shared" si="30"/>
        <v>0</v>
      </c>
      <c r="L115" s="42">
        <f t="shared" si="26"/>
      </c>
      <c r="M115" s="103">
        <f t="shared" si="33"/>
        <v>0</v>
      </c>
      <c r="N115" s="42">
        <f t="shared" si="34"/>
        <v>0</v>
      </c>
      <c r="O115" s="15">
        <f t="shared" si="27"/>
        <v>0</v>
      </c>
    </row>
    <row r="116" spans="5:15" ht="12.75">
      <c r="E116" s="42">
        <f t="shared" si="28"/>
        <v>26</v>
      </c>
      <c r="F116" s="44">
        <f t="shared" si="28"/>
        <v>0</v>
      </c>
      <c r="G116" s="43">
        <f t="shared" si="31"/>
      </c>
      <c r="H116" s="43">
        <f t="shared" si="32"/>
      </c>
      <c r="I116" s="45">
        <f t="shared" si="29"/>
        <v>0</v>
      </c>
      <c r="J116" s="42">
        <f t="shared" si="25"/>
      </c>
      <c r="K116" s="45">
        <f t="shared" si="30"/>
        <v>0</v>
      </c>
      <c r="L116" s="42">
        <f t="shared" si="26"/>
      </c>
      <c r="M116" s="103">
        <f t="shared" si="33"/>
        <v>0</v>
      </c>
      <c r="N116" s="42">
        <f t="shared" si="34"/>
        <v>0</v>
      </c>
      <c r="O116" s="15">
        <f t="shared" si="27"/>
        <v>0</v>
      </c>
    </row>
    <row r="117" spans="14:15" ht="12.75">
      <c r="N117" s="102"/>
      <c r="O117" s="102"/>
    </row>
  </sheetData>
  <sheetProtection formatCells="0"/>
  <mergeCells count="492">
    <mergeCell ref="T45:U45"/>
    <mergeCell ref="V60:W60"/>
    <mergeCell ref="V61:W61"/>
    <mergeCell ref="T59:U59"/>
    <mergeCell ref="T60:U60"/>
    <mergeCell ref="T61:U61"/>
    <mergeCell ref="V45:W45"/>
    <mergeCell ref="V46:W46"/>
    <mergeCell ref="V58:W58"/>
    <mergeCell ref="V59:W59"/>
    <mergeCell ref="V41:W41"/>
    <mergeCell ref="V42:W42"/>
    <mergeCell ref="V39:W39"/>
    <mergeCell ref="V43:W43"/>
    <mergeCell ref="V44:W44"/>
    <mergeCell ref="T43:U43"/>
    <mergeCell ref="T44:U44"/>
    <mergeCell ref="R39:S39"/>
    <mergeCell ref="R40:S40"/>
    <mergeCell ref="R41:S41"/>
    <mergeCell ref="R42:S42"/>
    <mergeCell ref="T41:U41"/>
    <mergeCell ref="T42:U42"/>
    <mergeCell ref="T39:U39"/>
    <mergeCell ref="M61:N61"/>
    <mergeCell ref="M62:N62"/>
    <mergeCell ref="M49:N49"/>
    <mergeCell ref="M50:N50"/>
    <mergeCell ref="M51:N51"/>
    <mergeCell ref="M52:N52"/>
    <mergeCell ref="M59:N59"/>
    <mergeCell ref="M60:N60"/>
    <mergeCell ref="M53:N53"/>
    <mergeCell ref="M54:N54"/>
    <mergeCell ref="R57:S57"/>
    <mergeCell ref="M55:N55"/>
    <mergeCell ref="M56:N56"/>
    <mergeCell ref="R43:S43"/>
    <mergeCell ref="R44:S44"/>
    <mergeCell ref="O44:P44"/>
    <mergeCell ref="R45:S45"/>
    <mergeCell ref="R46:S46"/>
    <mergeCell ref="R47:S47"/>
    <mergeCell ref="R48:S48"/>
    <mergeCell ref="K61:L61"/>
    <mergeCell ref="K62:L62"/>
    <mergeCell ref="K49:L49"/>
    <mergeCell ref="K50:L50"/>
    <mergeCell ref="K51:L51"/>
    <mergeCell ref="K52:L52"/>
    <mergeCell ref="K59:L59"/>
    <mergeCell ref="K60:L60"/>
    <mergeCell ref="K53:L53"/>
    <mergeCell ref="K54:L54"/>
    <mergeCell ref="M43:N43"/>
    <mergeCell ref="M44:N44"/>
    <mergeCell ref="M39:N39"/>
    <mergeCell ref="M40:N40"/>
    <mergeCell ref="M41:N41"/>
    <mergeCell ref="M42:N42"/>
    <mergeCell ref="K57:L57"/>
    <mergeCell ref="K58:L58"/>
    <mergeCell ref="M45:N45"/>
    <mergeCell ref="M46:N46"/>
    <mergeCell ref="M47:N47"/>
    <mergeCell ref="M48:N48"/>
    <mergeCell ref="K55:L55"/>
    <mergeCell ref="K56:L56"/>
    <mergeCell ref="M57:N57"/>
    <mergeCell ref="M58:N58"/>
    <mergeCell ref="I61:J61"/>
    <mergeCell ref="I62:J62"/>
    <mergeCell ref="I49:J49"/>
    <mergeCell ref="I50:J50"/>
    <mergeCell ref="I51:J51"/>
    <mergeCell ref="I52:J52"/>
    <mergeCell ref="I59:J59"/>
    <mergeCell ref="I60:J60"/>
    <mergeCell ref="I53:J53"/>
    <mergeCell ref="I54:J54"/>
    <mergeCell ref="K43:L43"/>
    <mergeCell ref="K44:L44"/>
    <mergeCell ref="K39:L39"/>
    <mergeCell ref="K40:L40"/>
    <mergeCell ref="K41:L41"/>
    <mergeCell ref="K42:L42"/>
    <mergeCell ref="K45:L45"/>
    <mergeCell ref="K46:L46"/>
    <mergeCell ref="K47:L47"/>
    <mergeCell ref="K48:L48"/>
    <mergeCell ref="I45:J45"/>
    <mergeCell ref="I46:J46"/>
    <mergeCell ref="I47:J47"/>
    <mergeCell ref="I48:J48"/>
    <mergeCell ref="I41:J41"/>
    <mergeCell ref="I42:J42"/>
    <mergeCell ref="I43:J43"/>
    <mergeCell ref="I44:J44"/>
    <mergeCell ref="I57:J57"/>
    <mergeCell ref="I58:J58"/>
    <mergeCell ref="I55:J55"/>
    <mergeCell ref="I56:J56"/>
    <mergeCell ref="I39:J39"/>
    <mergeCell ref="I40:J40"/>
    <mergeCell ref="V28:W28"/>
    <mergeCell ref="V29:W29"/>
    <mergeCell ref="V30:W30"/>
    <mergeCell ref="V31:W31"/>
    <mergeCell ref="R29:S29"/>
    <mergeCell ref="R30:S30"/>
    <mergeCell ref="K37:L37"/>
    <mergeCell ref="K38:L38"/>
    <mergeCell ref="V22:W22"/>
    <mergeCell ref="V23:W23"/>
    <mergeCell ref="I37:J37"/>
    <mergeCell ref="I38:J38"/>
    <mergeCell ref="M37:N37"/>
    <mergeCell ref="M38:N38"/>
    <mergeCell ref="R37:S37"/>
    <mergeCell ref="R38:S38"/>
    <mergeCell ref="V37:W37"/>
    <mergeCell ref="V38:W38"/>
    <mergeCell ref="V19:W19"/>
    <mergeCell ref="T21:U21"/>
    <mergeCell ref="T17:U17"/>
    <mergeCell ref="T18:U18"/>
    <mergeCell ref="V20:W20"/>
    <mergeCell ref="V21:W21"/>
    <mergeCell ref="T19:U19"/>
    <mergeCell ref="T20:U20"/>
    <mergeCell ref="V16:W16"/>
    <mergeCell ref="V17:W17"/>
    <mergeCell ref="V18:W18"/>
    <mergeCell ref="T12:U12"/>
    <mergeCell ref="T13:U13"/>
    <mergeCell ref="T14:U14"/>
    <mergeCell ref="T15:U15"/>
    <mergeCell ref="T16:U16"/>
    <mergeCell ref="R12:S12"/>
    <mergeCell ref="R13:S13"/>
    <mergeCell ref="R14:S14"/>
    <mergeCell ref="R21:S21"/>
    <mergeCell ref="R17:S17"/>
    <mergeCell ref="R16:S16"/>
    <mergeCell ref="R18:S18"/>
    <mergeCell ref="R19:S19"/>
    <mergeCell ref="M20:N20"/>
    <mergeCell ref="O18:P18"/>
    <mergeCell ref="O19:P19"/>
    <mergeCell ref="O20:P20"/>
    <mergeCell ref="O21:P21"/>
    <mergeCell ref="R20:S20"/>
    <mergeCell ref="M19:N19"/>
    <mergeCell ref="M21:N21"/>
    <mergeCell ref="O16:P16"/>
    <mergeCell ref="O17:P17"/>
    <mergeCell ref="M18:N18"/>
    <mergeCell ref="M12:N12"/>
    <mergeCell ref="M13:N13"/>
    <mergeCell ref="M14:N14"/>
    <mergeCell ref="M15:N15"/>
    <mergeCell ref="M16:N16"/>
    <mergeCell ref="M17:N17"/>
    <mergeCell ref="M24:N24"/>
    <mergeCell ref="M27:N27"/>
    <mergeCell ref="M28:N28"/>
    <mergeCell ref="M22:N22"/>
    <mergeCell ref="M25:N25"/>
    <mergeCell ref="M26:N26"/>
    <mergeCell ref="M23:N23"/>
    <mergeCell ref="K27:L27"/>
    <mergeCell ref="K28:L28"/>
    <mergeCell ref="K21:L21"/>
    <mergeCell ref="K22:L22"/>
    <mergeCell ref="K23:L23"/>
    <mergeCell ref="K24:L24"/>
    <mergeCell ref="K25:L25"/>
    <mergeCell ref="K26:L26"/>
    <mergeCell ref="K13:L13"/>
    <mergeCell ref="K14:L14"/>
    <mergeCell ref="K19:L19"/>
    <mergeCell ref="K20:L20"/>
    <mergeCell ref="K15:L15"/>
    <mergeCell ref="K16:L16"/>
    <mergeCell ref="K17:L17"/>
    <mergeCell ref="K18:L18"/>
    <mergeCell ref="I25:J25"/>
    <mergeCell ref="I26:J26"/>
    <mergeCell ref="I27:J27"/>
    <mergeCell ref="I28:J28"/>
    <mergeCell ref="I21:J21"/>
    <mergeCell ref="I22:J22"/>
    <mergeCell ref="I23:J23"/>
    <mergeCell ref="I24:J24"/>
    <mergeCell ref="I17:J17"/>
    <mergeCell ref="I18:J18"/>
    <mergeCell ref="I19:J19"/>
    <mergeCell ref="I20:J20"/>
    <mergeCell ref="I13:J13"/>
    <mergeCell ref="I14:J14"/>
    <mergeCell ref="I15:J15"/>
    <mergeCell ref="I16:J16"/>
    <mergeCell ref="V3:AC3"/>
    <mergeCell ref="I6:J6"/>
    <mergeCell ref="I7:J7"/>
    <mergeCell ref="K6:L6"/>
    <mergeCell ref="K7:L7"/>
    <mergeCell ref="I3:K3"/>
    <mergeCell ref="R5:S5"/>
    <mergeCell ref="N3:P3"/>
    <mergeCell ref="Q3:S3"/>
    <mergeCell ref="X6:Y6"/>
    <mergeCell ref="I8:J8"/>
    <mergeCell ref="T3:U3"/>
    <mergeCell ref="T11:U11"/>
    <mergeCell ref="K8:L8"/>
    <mergeCell ref="K9:L9"/>
    <mergeCell ref="K10:L10"/>
    <mergeCell ref="K11:L11"/>
    <mergeCell ref="O5:P5"/>
    <mergeCell ref="R11:S11"/>
    <mergeCell ref="M6:N6"/>
    <mergeCell ref="E1:AC1"/>
    <mergeCell ref="E2:F2"/>
    <mergeCell ref="E3:F3"/>
    <mergeCell ref="L2:P2"/>
    <mergeCell ref="L3:M3"/>
    <mergeCell ref="Q2:S2"/>
    <mergeCell ref="T2:AC2"/>
    <mergeCell ref="G2:H2"/>
    <mergeCell ref="I2:K2"/>
    <mergeCell ref="G3:H3"/>
    <mergeCell ref="Z4:Z5"/>
    <mergeCell ref="X5:Y5"/>
    <mergeCell ref="V5:W5"/>
    <mergeCell ref="V4:W4"/>
    <mergeCell ref="X4:Y4"/>
    <mergeCell ref="O6:P6"/>
    <mergeCell ref="Q4:Q5"/>
    <mergeCell ref="O4:P4"/>
    <mergeCell ref="K4:L4"/>
    <mergeCell ref="T5:U5"/>
    <mergeCell ref="R4:S4"/>
    <mergeCell ref="I5:J5"/>
    <mergeCell ref="K5:L5"/>
    <mergeCell ref="M4:N4"/>
    <mergeCell ref="M5:N5"/>
    <mergeCell ref="T4:U4"/>
    <mergeCell ref="I4:J4"/>
    <mergeCell ref="X21:Y21"/>
    <mergeCell ref="V6:W6"/>
    <mergeCell ref="V7:W7"/>
    <mergeCell ref="V8:W8"/>
    <mergeCell ref="V9:W9"/>
    <mergeCell ref="V10:W10"/>
    <mergeCell ref="V11:W11"/>
    <mergeCell ref="X19:Y19"/>
    <mergeCell ref="V12:W12"/>
    <mergeCell ref="V13:W13"/>
    <mergeCell ref="M7:N7"/>
    <mergeCell ref="R6:S6"/>
    <mergeCell ref="T6:U6"/>
    <mergeCell ref="T7:U7"/>
    <mergeCell ref="T8:U8"/>
    <mergeCell ref="T9:U9"/>
    <mergeCell ref="M8:N8"/>
    <mergeCell ref="R7:S7"/>
    <mergeCell ref="O7:P7"/>
    <mergeCell ref="I9:J9"/>
    <mergeCell ref="M10:N10"/>
    <mergeCell ref="M11:N11"/>
    <mergeCell ref="I10:J10"/>
    <mergeCell ref="I11:J11"/>
    <mergeCell ref="I12:J12"/>
    <mergeCell ref="K12:L12"/>
    <mergeCell ref="O8:P8"/>
    <mergeCell ref="O9:P9"/>
    <mergeCell ref="M9:N9"/>
    <mergeCell ref="X13:Y13"/>
    <mergeCell ref="O11:P11"/>
    <mergeCell ref="O12:P12"/>
    <mergeCell ref="T10:U10"/>
    <mergeCell ref="R10:S10"/>
    <mergeCell ref="O10:P10"/>
    <mergeCell ref="O13:P13"/>
    <mergeCell ref="X14:Y14"/>
    <mergeCell ref="X15:Y15"/>
    <mergeCell ref="O14:P14"/>
    <mergeCell ref="O15:P15"/>
    <mergeCell ref="R15:S15"/>
    <mergeCell ref="V14:W14"/>
    <mergeCell ref="V15:W15"/>
    <mergeCell ref="X20:Y20"/>
    <mergeCell ref="R8:S8"/>
    <mergeCell ref="R9:S9"/>
    <mergeCell ref="O43:P43"/>
    <mergeCell ref="X43:Y43"/>
    <mergeCell ref="X16:Y16"/>
    <mergeCell ref="X17:Y17"/>
    <mergeCell ref="X18:Y18"/>
    <mergeCell ref="X23:Y23"/>
    <mergeCell ref="X24:Y24"/>
    <mergeCell ref="AA4:AC4"/>
    <mergeCell ref="X7:Y7"/>
    <mergeCell ref="X8:Y8"/>
    <mergeCell ref="X9:Y9"/>
    <mergeCell ref="AB5:AC24"/>
    <mergeCell ref="AA5:AA24"/>
    <mergeCell ref="X22:Y22"/>
    <mergeCell ref="X10:Y10"/>
    <mergeCell ref="X11:Y11"/>
    <mergeCell ref="X12:Y12"/>
    <mergeCell ref="X49:Y49"/>
    <mergeCell ref="O48:P48"/>
    <mergeCell ref="R49:S49"/>
    <mergeCell ref="T49:U49"/>
    <mergeCell ref="T48:U48"/>
    <mergeCell ref="V49:W49"/>
    <mergeCell ref="V48:W48"/>
    <mergeCell ref="X51:Y51"/>
    <mergeCell ref="O47:P47"/>
    <mergeCell ref="X46:Y46"/>
    <mergeCell ref="O46:P46"/>
    <mergeCell ref="T47:U47"/>
    <mergeCell ref="V47:W47"/>
    <mergeCell ref="T46:U46"/>
    <mergeCell ref="X47:Y47"/>
    <mergeCell ref="X48:Y48"/>
    <mergeCell ref="O49:P49"/>
    <mergeCell ref="O54:P54"/>
    <mergeCell ref="O51:P51"/>
    <mergeCell ref="X50:Y50"/>
    <mergeCell ref="O50:P50"/>
    <mergeCell ref="R50:S50"/>
    <mergeCell ref="R51:S51"/>
    <mergeCell ref="T50:U50"/>
    <mergeCell ref="T51:U51"/>
    <mergeCell ref="V50:W50"/>
    <mergeCell ref="V51:W51"/>
    <mergeCell ref="O52:P52"/>
    <mergeCell ref="R52:S52"/>
    <mergeCell ref="R53:S53"/>
    <mergeCell ref="T52:U52"/>
    <mergeCell ref="T53:U53"/>
    <mergeCell ref="V52:W52"/>
    <mergeCell ref="V53:W53"/>
    <mergeCell ref="R54:S54"/>
    <mergeCell ref="R55:S55"/>
    <mergeCell ref="T54:U54"/>
    <mergeCell ref="T55:U55"/>
    <mergeCell ref="V54:W54"/>
    <mergeCell ref="X52:Y52"/>
    <mergeCell ref="O53:P53"/>
    <mergeCell ref="T56:U56"/>
    <mergeCell ref="T57:U57"/>
    <mergeCell ref="V56:W56"/>
    <mergeCell ref="T22:U22"/>
    <mergeCell ref="T24:U24"/>
    <mergeCell ref="V57:W57"/>
    <mergeCell ref="V24:W24"/>
    <mergeCell ref="T29:U29"/>
    <mergeCell ref="T30:U30"/>
    <mergeCell ref="T23:U23"/>
    <mergeCell ref="O25:P25"/>
    <mergeCell ref="R25:S25"/>
    <mergeCell ref="O60:P60"/>
    <mergeCell ref="O59:P59"/>
    <mergeCell ref="O58:P58"/>
    <mergeCell ref="R58:S58"/>
    <mergeCell ref="R59:S59"/>
    <mergeCell ref="R60:S60"/>
    <mergeCell ref="O55:P55"/>
    <mergeCell ref="M29:N29"/>
    <mergeCell ref="O27:P27"/>
    <mergeCell ref="O29:P29"/>
    <mergeCell ref="T58:U58"/>
    <mergeCell ref="O22:P22"/>
    <mergeCell ref="R22:S22"/>
    <mergeCell ref="R23:S23"/>
    <mergeCell ref="R24:S24"/>
    <mergeCell ref="O23:P23"/>
    <mergeCell ref="O24:P24"/>
    <mergeCell ref="T27:U27"/>
    <mergeCell ref="L33:P33"/>
    <mergeCell ref="O28:P28"/>
    <mergeCell ref="X28:Y28"/>
    <mergeCell ref="E32:AC32"/>
    <mergeCell ref="E33:F33"/>
    <mergeCell ref="G33:H33"/>
    <mergeCell ref="K31:L31"/>
    <mergeCell ref="M31:N31"/>
    <mergeCell ref="K29:L29"/>
    <mergeCell ref="E34:F34"/>
    <mergeCell ref="G34:H34"/>
    <mergeCell ref="I34:K34"/>
    <mergeCell ref="L34:M34"/>
    <mergeCell ref="N34:P34"/>
    <mergeCell ref="Q34:S34"/>
    <mergeCell ref="I29:J29"/>
    <mergeCell ref="AA25:AA31"/>
    <mergeCell ref="T25:U25"/>
    <mergeCell ref="T26:U26"/>
    <mergeCell ref="V26:W26"/>
    <mergeCell ref="I30:J30"/>
    <mergeCell ref="I31:J31"/>
    <mergeCell ref="K30:L30"/>
    <mergeCell ref="O26:P26"/>
    <mergeCell ref="X27:Y27"/>
    <mergeCell ref="O30:P30"/>
    <mergeCell ref="X30:Y30"/>
    <mergeCell ref="O31:P31"/>
    <mergeCell ref="X31:Y31"/>
    <mergeCell ref="R31:S31"/>
    <mergeCell ref="I33:K33"/>
    <mergeCell ref="M30:N30"/>
    <mergeCell ref="T31:U31"/>
    <mergeCell ref="V25:W25"/>
    <mergeCell ref="Q33:S33"/>
    <mergeCell ref="T33:AC33"/>
    <mergeCell ref="AB25:AC31"/>
    <mergeCell ref="X25:Y25"/>
    <mergeCell ref="V27:W27"/>
    <mergeCell ref="R26:S26"/>
    <mergeCell ref="X26:Y26"/>
    <mergeCell ref="X29:Y29"/>
    <mergeCell ref="R27:S27"/>
    <mergeCell ref="M35:N35"/>
    <mergeCell ref="O35:P35"/>
    <mergeCell ref="Q35:Q36"/>
    <mergeCell ref="R35:S35"/>
    <mergeCell ref="T35:U35"/>
    <mergeCell ref="V35:W35"/>
    <mergeCell ref="R36:S36"/>
    <mergeCell ref="T36:U36"/>
    <mergeCell ref="I36:J36"/>
    <mergeCell ref="K36:L36"/>
    <mergeCell ref="M36:N36"/>
    <mergeCell ref="O36:P36"/>
    <mergeCell ref="R28:S28"/>
    <mergeCell ref="V34:AC34"/>
    <mergeCell ref="T34:U34"/>
    <mergeCell ref="T28:U28"/>
    <mergeCell ref="I35:J35"/>
    <mergeCell ref="K35:L35"/>
    <mergeCell ref="Z35:Z36"/>
    <mergeCell ref="AA35:AC35"/>
    <mergeCell ref="V36:W36"/>
    <mergeCell ref="X35:Y35"/>
    <mergeCell ref="X36:Y36"/>
    <mergeCell ref="AA36:AA55"/>
    <mergeCell ref="X55:Y55"/>
    <mergeCell ref="X53:Y53"/>
    <mergeCell ref="AB36:AC55"/>
    <mergeCell ref="X54:Y54"/>
    <mergeCell ref="O39:P39"/>
    <mergeCell ref="X39:Y39"/>
    <mergeCell ref="O40:P40"/>
    <mergeCell ref="T37:U37"/>
    <mergeCell ref="T38:U38"/>
    <mergeCell ref="O37:P37"/>
    <mergeCell ref="X37:Y37"/>
    <mergeCell ref="O38:P38"/>
    <mergeCell ref="X38:Y38"/>
    <mergeCell ref="V40:W40"/>
    <mergeCell ref="AB56:AC62"/>
    <mergeCell ref="X44:Y44"/>
    <mergeCell ref="O45:P45"/>
    <mergeCell ref="X45:Y45"/>
    <mergeCell ref="AA56:AA62"/>
    <mergeCell ref="X59:Y59"/>
    <mergeCell ref="X58:Y58"/>
    <mergeCell ref="V55:W55"/>
    <mergeCell ref="X57:Y57"/>
    <mergeCell ref="O57:P57"/>
    <mergeCell ref="X60:Y60"/>
    <mergeCell ref="X40:Y40"/>
    <mergeCell ref="O41:P41"/>
    <mergeCell ref="X41:Y41"/>
    <mergeCell ref="O42:P42"/>
    <mergeCell ref="X42:Y42"/>
    <mergeCell ref="T40:U40"/>
    <mergeCell ref="X56:Y56"/>
    <mergeCell ref="O56:P56"/>
    <mergeCell ref="R56:S56"/>
    <mergeCell ref="X62:Y62"/>
    <mergeCell ref="O62:P62"/>
    <mergeCell ref="X61:Y61"/>
    <mergeCell ref="O61:P61"/>
    <mergeCell ref="R61:S61"/>
    <mergeCell ref="R62:S62"/>
    <mergeCell ref="V62:W62"/>
    <mergeCell ref="T62:U62"/>
  </mergeCells>
  <dataValidations count="1">
    <dataValidation type="list" allowBlank="1" showInputMessage="1" showErrorMessage="1" sqref="F7:F31 F37:F62">
      <formula1>$AM$2:$AM$31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  <headerFooter alignWithMargins="0">
    <oddFooter>&amp;L&amp;"Arial Narrow,Regular"&amp;8&amp;D &amp;T&amp;R&amp;"Arial Narrow,Regular"&amp;8Results by Sprints Software 07973 827735
&amp;F/&amp;A/Page &amp;P of &amp;N</oddFooter>
  </headerFooter>
  <rowBreaks count="1" manualBreakCount="1"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58"/>
  </sheetPr>
  <dimension ref="A1:CA116"/>
  <sheetViews>
    <sheetView showZeros="0" zoomScalePageLayoutView="0" workbookViewId="0" topLeftCell="E1">
      <pane ySplit="1" topLeftCell="A50" activePane="bottomLeft" state="frozen"/>
      <selection pane="topLeft" activeCell="K4" sqref="K4:L4"/>
      <selection pane="bottomLeft" activeCell="CB12" sqref="CB12"/>
    </sheetView>
  </sheetViews>
  <sheetFormatPr defaultColWidth="9.140625" defaultRowHeight="12.75"/>
  <cols>
    <col min="1" max="1" width="4.7109375" style="20" hidden="1" customWidth="1"/>
    <col min="2" max="4" width="4.7109375" style="46" hidden="1" customWidth="1"/>
    <col min="5" max="5" width="3.7109375" style="20" customWidth="1"/>
    <col min="6" max="6" width="4.7109375" style="20" customWidth="1"/>
    <col min="7" max="8" width="16.7109375" style="20" customWidth="1"/>
    <col min="9" max="32" width="2.7109375" style="20" customWidth="1"/>
    <col min="33" max="33" width="3.7109375" style="20" customWidth="1"/>
    <col min="34" max="37" width="2.7109375" style="20" customWidth="1"/>
    <col min="38" max="41" width="3.7109375" style="20" customWidth="1"/>
    <col min="42" max="72" width="3.7109375" style="20" hidden="1" customWidth="1"/>
    <col min="73" max="77" width="0" style="20" hidden="1" customWidth="1"/>
    <col min="78" max="78" width="9.140625" style="20" customWidth="1"/>
    <col min="79" max="79" width="9.140625" style="22" customWidth="1"/>
    <col min="80" max="16384" width="9.140625" style="20" customWidth="1"/>
  </cols>
  <sheetData>
    <row r="1" spans="1:79" ht="20.25">
      <c r="A1" s="46">
        <v>41</v>
      </c>
      <c r="B1" s="46">
        <v>26</v>
      </c>
      <c r="E1" s="47" t="s">
        <v>328</v>
      </c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50"/>
      <c r="AP1" s="51"/>
      <c r="CA1" s="22" t="s">
        <v>286</v>
      </c>
    </row>
    <row r="2" spans="2:79" ht="15.75" customHeight="1">
      <c r="B2" s="52"/>
      <c r="C2" s="53"/>
      <c r="D2" s="53"/>
      <c r="E2" s="182" t="s">
        <v>315</v>
      </c>
      <c r="F2" s="184"/>
      <c r="G2" s="134" t="s">
        <v>434</v>
      </c>
      <c r="H2" s="121"/>
      <c r="I2" s="182" t="s">
        <v>316</v>
      </c>
      <c r="J2" s="183"/>
      <c r="K2" s="184"/>
      <c r="L2" s="210" t="s">
        <v>388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2"/>
      <c r="AA2" s="182" t="s">
        <v>293</v>
      </c>
      <c r="AB2" s="183"/>
      <c r="AC2" s="184"/>
      <c r="AD2" s="115">
        <v>39599</v>
      </c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7"/>
      <c r="AP2" s="54"/>
      <c r="CA2" s="22">
        <f>'Male Athletes'!B3</f>
        <v>56</v>
      </c>
    </row>
    <row r="3" spans="2:79" ht="15.75" customHeight="1">
      <c r="B3" s="55"/>
      <c r="C3" s="55"/>
      <c r="D3" s="55"/>
      <c r="E3" s="182" t="s">
        <v>294</v>
      </c>
      <c r="F3" s="184"/>
      <c r="G3" s="134" t="s">
        <v>338</v>
      </c>
      <c r="H3" s="121"/>
      <c r="I3" s="182" t="s">
        <v>295</v>
      </c>
      <c r="J3" s="183"/>
      <c r="K3" s="184"/>
      <c r="L3" s="206"/>
      <c r="M3" s="207"/>
      <c r="N3" s="208"/>
      <c r="O3" s="182"/>
      <c r="P3" s="183"/>
      <c r="Q3" s="183"/>
      <c r="R3" s="183"/>
      <c r="S3" s="183"/>
      <c r="T3" s="184"/>
      <c r="U3" s="210"/>
      <c r="V3" s="211"/>
      <c r="W3" s="212"/>
      <c r="X3" s="213"/>
      <c r="Y3" s="214"/>
      <c r="Z3" s="215"/>
      <c r="AA3" s="194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6"/>
      <c r="AP3" s="56"/>
      <c r="CA3" s="22">
        <f>'Male Athletes'!B4</f>
        <v>60</v>
      </c>
    </row>
    <row r="4" spans="5:79" ht="38.25" customHeight="1">
      <c r="E4" s="57" t="s">
        <v>296</v>
      </c>
      <c r="F4" s="57" t="s">
        <v>297</v>
      </c>
      <c r="G4" s="57" t="s">
        <v>298</v>
      </c>
      <c r="H4" s="58" t="s">
        <v>299</v>
      </c>
      <c r="I4" s="216">
        <v>1.64</v>
      </c>
      <c r="J4" s="178"/>
      <c r="K4" s="216">
        <v>1.67</v>
      </c>
      <c r="L4" s="178"/>
      <c r="M4" s="177">
        <v>1.7</v>
      </c>
      <c r="N4" s="178"/>
      <c r="O4" s="177">
        <v>1.73</v>
      </c>
      <c r="P4" s="178"/>
      <c r="Q4" s="177">
        <v>1.76</v>
      </c>
      <c r="R4" s="178"/>
      <c r="S4" s="177">
        <v>1.79</v>
      </c>
      <c r="T4" s="178"/>
      <c r="U4" s="177">
        <v>1.82</v>
      </c>
      <c r="V4" s="178"/>
      <c r="W4" s="177">
        <v>1.85</v>
      </c>
      <c r="X4" s="178"/>
      <c r="Y4" s="177">
        <v>1.88</v>
      </c>
      <c r="Z4" s="178"/>
      <c r="AA4" s="177">
        <v>1.91</v>
      </c>
      <c r="AB4" s="178"/>
      <c r="AC4" s="177">
        <v>1.94</v>
      </c>
      <c r="AD4" s="178"/>
      <c r="AE4" s="177"/>
      <c r="AF4" s="178"/>
      <c r="AG4" s="201" t="s">
        <v>308</v>
      </c>
      <c r="AH4" s="202"/>
      <c r="AI4" s="204" t="s">
        <v>321</v>
      </c>
      <c r="AJ4" s="204" t="s">
        <v>322</v>
      </c>
      <c r="AK4" s="204" t="s">
        <v>323</v>
      </c>
      <c r="AL4" s="199" t="s">
        <v>309</v>
      </c>
      <c r="AM4" s="224" t="s">
        <v>318</v>
      </c>
      <c r="AN4" s="225"/>
      <c r="AO4" s="226"/>
      <c r="AP4" s="59" t="s">
        <v>324</v>
      </c>
      <c r="AQ4" s="17"/>
      <c r="AR4" s="16"/>
      <c r="AS4" s="16"/>
      <c r="AT4" s="16"/>
      <c r="AU4" s="16"/>
      <c r="AV4" s="16"/>
      <c r="AW4" s="17"/>
      <c r="AX4" s="16"/>
      <c r="AY4" s="60"/>
      <c r="AZ4" s="60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7"/>
      <c r="CA4" s="22">
        <f>'Male Athletes'!B5</f>
        <v>76</v>
      </c>
    </row>
    <row r="5" spans="5:79" ht="12.75">
      <c r="E5" s="61"/>
      <c r="F5" s="61"/>
      <c r="G5" s="62"/>
      <c r="H5" s="63"/>
      <c r="I5" s="197" t="s">
        <v>312</v>
      </c>
      <c r="J5" s="198"/>
      <c r="K5" s="197" t="s">
        <v>312</v>
      </c>
      <c r="L5" s="198"/>
      <c r="M5" s="197" t="s">
        <v>312</v>
      </c>
      <c r="N5" s="209"/>
      <c r="O5" s="197" t="s">
        <v>312</v>
      </c>
      <c r="P5" s="198"/>
      <c r="Q5" s="197" t="s">
        <v>312</v>
      </c>
      <c r="R5" s="198"/>
      <c r="S5" s="197" t="s">
        <v>312</v>
      </c>
      <c r="T5" s="198"/>
      <c r="U5" s="197" t="s">
        <v>312</v>
      </c>
      <c r="V5" s="198"/>
      <c r="W5" s="197" t="s">
        <v>312</v>
      </c>
      <c r="X5" s="198"/>
      <c r="Y5" s="197" t="s">
        <v>312</v>
      </c>
      <c r="Z5" s="198"/>
      <c r="AA5" s="197" t="s">
        <v>312</v>
      </c>
      <c r="AB5" s="198"/>
      <c r="AC5" s="197" t="s">
        <v>312</v>
      </c>
      <c r="AD5" s="198"/>
      <c r="AE5" s="197" t="s">
        <v>312</v>
      </c>
      <c r="AF5" s="198"/>
      <c r="AG5" s="197" t="s">
        <v>312</v>
      </c>
      <c r="AH5" s="203"/>
      <c r="AI5" s="205"/>
      <c r="AJ5" s="205"/>
      <c r="AK5" s="205"/>
      <c r="AL5" s="200"/>
      <c r="AM5" s="227"/>
      <c r="AN5" s="228"/>
      <c r="AO5" s="229"/>
      <c r="AP5" s="59"/>
      <c r="AQ5" s="17"/>
      <c r="AR5" s="16"/>
      <c r="AS5" s="16"/>
      <c r="AT5" s="16"/>
      <c r="AU5" s="16"/>
      <c r="AV5" s="16"/>
      <c r="AW5" s="17"/>
      <c r="AX5" s="16"/>
      <c r="AY5" s="60"/>
      <c r="AZ5" s="60"/>
      <c r="BB5" s="16"/>
      <c r="BC5" s="16"/>
      <c r="BD5" s="16"/>
      <c r="BE5" s="16">
        <v>1</v>
      </c>
      <c r="BF5" s="16">
        <v>2</v>
      </c>
      <c r="BG5" s="16">
        <v>3</v>
      </c>
      <c r="BH5" s="16">
        <v>4</v>
      </c>
      <c r="BI5" s="16">
        <v>5</v>
      </c>
      <c r="BJ5" s="16">
        <v>6</v>
      </c>
      <c r="BK5" s="16">
        <v>7</v>
      </c>
      <c r="BL5" s="16">
        <v>8</v>
      </c>
      <c r="BM5" s="16">
        <v>1</v>
      </c>
      <c r="BN5" s="16">
        <v>2</v>
      </c>
      <c r="BO5" s="16">
        <v>3</v>
      </c>
      <c r="BP5" s="16">
        <v>4</v>
      </c>
      <c r="BQ5" s="16">
        <v>5</v>
      </c>
      <c r="BR5" s="16">
        <v>6</v>
      </c>
      <c r="BS5" s="16">
        <v>7</v>
      </c>
      <c r="BT5" s="16">
        <v>8</v>
      </c>
      <c r="CA5" s="22">
        <f>'Male Athletes'!B6</f>
        <v>59</v>
      </c>
    </row>
    <row r="6" spans="2:79" ht="15.75" customHeight="1">
      <c r="B6" s="60"/>
      <c r="C6" s="56"/>
      <c r="D6" s="56"/>
      <c r="E6" s="61">
        <v>1</v>
      </c>
      <c r="F6" s="64">
        <v>62</v>
      </c>
      <c r="G6" s="37" t="str">
        <f aca="true" t="shared" si="0" ref="G6:G31">IF(OR(F6=0,F6="",F6=" ",ISERROR(VLOOKUP(F6,athletes,2,FALSE))=TRUE),"",CONCATENATE(VLOOKUP(F6,athletes,2,FALSE)," ",VLOOKUP(F6,athletes,3,FALSE)))</f>
        <v>Bradley Hall</v>
      </c>
      <c r="H6" s="37" t="str">
        <f aca="true" t="shared" si="1" ref="H6:H31">IF(OR(F6=0,F6="",F6=" ",ISERROR(VLOOKUP(F6,athletes,2,FALSE))=TRUE),"",VLOOKUP(F6,athletes,4,FALSE))</f>
        <v>Crawley AC</v>
      </c>
      <c r="I6" s="179"/>
      <c r="J6" s="180"/>
      <c r="K6" s="179"/>
      <c r="L6" s="180"/>
      <c r="M6" s="166" t="s">
        <v>419</v>
      </c>
      <c r="N6" s="167"/>
      <c r="O6" s="166"/>
      <c r="P6" s="167"/>
      <c r="Q6" s="165" t="s">
        <v>421</v>
      </c>
      <c r="R6" s="165"/>
      <c r="S6" s="165" t="s">
        <v>419</v>
      </c>
      <c r="T6" s="165"/>
      <c r="U6" s="169" t="s">
        <v>422</v>
      </c>
      <c r="V6" s="169"/>
      <c r="W6" s="172" t="s">
        <v>420</v>
      </c>
      <c r="X6" s="173"/>
      <c r="Y6" s="166"/>
      <c r="Z6" s="167"/>
      <c r="AA6" s="166"/>
      <c r="AB6" s="167"/>
      <c r="AC6" s="166"/>
      <c r="AD6" s="167"/>
      <c r="AE6" s="166"/>
      <c r="AF6" s="167"/>
      <c r="AG6" s="170">
        <v>1.82</v>
      </c>
      <c r="AH6" s="171"/>
      <c r="AI6" s="65"/>
      <c r="AJ6" s="65"/>
      <c r="AK6" s="66"/>
      <c r="AL6" s="23">
        <f>IF(OR(AG6=0,AG6="",AG6=" ",AG6="DNS",AG6="NHC"),"",RANK(AG6,$I$65:$J$116))</f>
        <v>4</v>
      </c>
      <c r="AM6" s="191" t="s">
        <v>319</v>
      </c>
      <c r="AN6" s="185"/>
      <c r="AO6" s="186"/>
      <c r="AP6" s="21"/>
      <c r="AQ6" s="60"/>
      <c r="AR6" s="60">
        <f aca="true" t="shared" si="2" ref="AR6:AR21">IF(AS6="","",REPT(AT6,AS6-1))</f>
      </c>
      <c r="AS6" s="60">
        <f aca="true" t="shared" si="3" ref="AS6:AS21">IF(AT6="","",HLOOKUP(AN6,$BE$5:$BL$22,18,FALSE))</f>
      </c>
      <c r="AT6" s="60">
        <f>IF(OR(AN6=0,AN6=""),"",IF(OR(AN6=AN7,AN6=AN8,AN6=AN9,AN6=AN10,AN6=AN11,AN6=AN12,AN6=AN13,AN6=AN14,AN6=AN15,AN6=AN16,AN6=AN17,AN6=AN18,AN6=AN19,AN6=AN20,AN6=AN21),"=",""))</f>
      </c>
      <c r="AU6" s="60"/>
      <c r="AV6" s="60">
        <f aca="true" t="shared" si="4" ref="AV6:AV21">IF(AW6="","",REPT(AX6,AW6-1))</f>
      </c>
      <c r="AW6" s="60">
        <f aca="true" t="shared" si="5" ref="AW6:AW21">IF(AX6="","",HLOOKUP(AO6,$BM$5:$BT$22,18,FALSE))</f>
      </c>
      <c r="AX6" s="60">
        <f>IF(OR(AO6=0,AO6=""),"",IF(OR(AO6=AO7,AO6=AO8,AO6=AO9,AO6=AO10,AO6=AO11,AO6=AO12,AO6=AO13,AO6=AO14,AO6=AO15,AO6=AO16,AO6=AO17,AO6=AO18,AO6=AO19,AO6=AO20,AO6=AO21),"=",""))</f>
      </c>
      <c r="AY6" s="60">
        <f aca="true" t="shared" si="6" ref="AY6:AY21">IF(OR(AL6=0,AG6=0,AM6="B"),"",AL6)</f>
        <v>4</v>
      </c>
      <c r="AZ6" s="60">
        <f aca="true" t="shared" si="7" ref="AZ6:AZ21">IF(OR(AL6=0,AG6=0,AM6="A"),"",AL6)</f>
        <v>4</v>
      </c>
      <c r="BB6" s="18">
        <f aca="true" t="shared" si="8" ref="BB6:BB21">IF(AY6="","",AY6+($AP6/10))</f>
        <v>4</v>
      </c>
      <c r="BC6" s="18">
        <f aca="true" t="shared" si="9" ref="BC6:BC21">IF(AZ6="","",AZ6+($AP6/10))</f>
        <v>4</v>
      </c>
      <c r="BD6" s="16"/>
      <c r="BE6" s="18">
        <f aca="true" t="shared" si="10" ref="BE6:BL15">IF($AN6="","",IF($AN6=BE$5,$AN6,""))</f>
      </c>
      <c r="BF6" s="18">
        <f t="shared" si="10"/>
      </c>
      <c r="BG6" s="18">
        <f t="shared" si="10"/>
      </c>
      <c r="BH6" s="18">
        <f t="shared" si="10"/>
      </c>
      <c r="BI6" s="18">
        <f t="shared" si="10"/>
      </c>
      <c r="BJ6" s="18">
        <f t="shared" si="10"/>
      </c>
      <c r="BK6" s="18">
        <f t="shared" si="10"/>
      </c>
      <c r="BL6" s="18">
        <f t="shared" si="10"/>
      </c>
      <c r="BM6" s="18">
        <f aca="true" t="shared" si="11" ref="BM6:BT15">IF($AO6="","",IF($AO6=BM$5,$AO6,""))</f>
      </c>
      <c r="BN6" s="18">
        <f t="shared" si="11"/>
      </c>
      <c r="BO6" s="18">
        <f t="shared" si="11"/>
      </c>
      <c r="BP6" s="18">
        <f t="shared" si="11"/>
      </c>
      <c r="BQ6" s="18">
        <f t="shared" si="11"/>
      </c>
      <c r="BR6" s="18">
        <f t="shared" si="11"/>
      </c>
      <c r="BS6" s="18">
        <f t="shared" si="11"/>
      </c>
      <c r="BT6" s="18">
        <f t="shared" si="11"/>
      </c>
      <c r="CA6" s="22">
        <f>'Male Athletes'!B7</f>
        <v>63</v>
      </c>
    </row>
    <row r="7" spans="2:79" ht="15.75" customHeight="1">
      <c r="B7" s="60"/>
      <c r="C7" s="56"/>
      <c r="D7" s="56"/>
      <c r="E7" s="67">
        <v>2</v>
      </c>
      <c r="F7" s="64">
        <v>56</v>
      </c>
      <c r="G7" s="37" t="str">
        <f t="shared" si="0"/>
        <v>Ashley Bryant</v>
      </c>
      <c r="H7" s="37" t="str">
        <f t="shared" si="1"/>
        <v>Windsor Slough Eton &amp; Hounslow</v>
      </c>
      <c r="I7" s="166"/>
      <c r="J7" s="167"/>
      <c r="K7" s="166" t="s">
        <v>419</v>
      </c>
      <c r="L7" s="167"/>
      <c r="M7" s="166" t="s">
        <v>421</v>
      </c>
      <c r="N7" s="167"/>
      <c r="O7" s="166" t="s">
        <v>419</v>
      </c>
      <c r="P7" s="167"/>
      <c r="Q7" s="165" t="s">
        <v>421</v>
      </c>
      <c r="R7" s="165"/>
      <c r="S7" s="165" t="s">
        <v>422</v>
      </c>
      <c r="T7" s="165"/>
      <c r="U7" s="169" t="s">
        <v>420</v>
      </c>
      <c r="V7" s="169"/>
      <c r="W7" s="172"/>
      <c r="X7" s="173"/>
      <c r="Y7" s="166"/>
      <c r="Z7" s="167"/>
      <c r="AA7" s="166"/>
      <c r="AB7" s="167"/>
      <c r="AC7" s="166"/>
      <c r="AD7" s="167"/>
      <c r="AE7" s="166"/>
      <c r="AF7" s="167"/>
      <c r="AG7" s="170">
        <v>1.79</v>
      </c>
      <c r="AH7" s="171"/>
      <c r="AI7" s="65"/>
      <c r="AJ7" s="65"/>
      <c r="AK7" s="66"/>
      <c r="AL7" s="23">
        <f aca="true" t="shared" si="12" ref="AL7:AL31">IF(OR(AG7=0,AG7="",AG7=" ",AG7="DNS",AG7="NHC"),"",RANK(AG7,$I$65:$J$116))</f>
        <v>9</v>
      </c>
      <c r="AM7" s="192"/>
      <c r="AN7" s="187"/>
      <c r="AO7" s="188"/>
      <c r="AP7" s="21">
        <v>0</v>
      </c>
      <c r="AQ7" s="60"/>
      <c r="AR7" s="60">
        <f t="shared" si="2"/>
      </c>
      <c r="AS7" s="60">
        <f t="shared" si="3"/>
      </c>
      <c r="AT7" s="60">
        <f>IF(OR(AN7=0,AN7=""),"",IF(OR(AN7=AN8,AN7=AN9,AN7=AN10,AN7=AN11,AN7=AN12,AN7=AN13,AN7=AN14,AN7=AN15,AN7=AN16,AN7=AN17,AN7=AN18,AN7=AN19,AN7=AN20,AN7=AN21,AN7=AN6),"=",""))</f>
      </c>
      <c r="AU7" s="60"/>
      <c r="AV7" s="60">
        <f t="shared" si="4"/>
      </c>
      <c r="AW7" s="60">
        <f t="shared" si="5"/>
      </c>
      <c r="AX7" s="60">
        <f>IF(OR(AO7=0,AO7=""),"",IF(OR(AO7=AO8,AO7=AO9,AO7=AO10,AO7=AO11,AO7=AO12,AO7=AO13,AO7=AO14,AO7=AO15,AO7=AO16,AO7=AO17,AO7=AO18,AO7=AO19,AO7=AO20,AO7=AO21,AO7=AO6),"=",""))</f>
      </c>
      <c r="AY7" s="60">
        <f t="shared" si="6"/>
        <v>9</v>
      </c>
      <c r="AZ7" s="60">
        <f t="shared" si="7"/>
        <v>9</v>
      </c>
      <c r="BB7" s="18">
        <f t="shared" si="8"/>
        <v>9</v>
      </c>
      <c r="BC7" s="18">
        <f t="shared" si="9"/>
        <v>9</v>
      </c>
      <c r="BD7" s="16"/>
      <c r="BE7" s="18">
        <f t="shared" si="10"/>
      </c>
      <c r="BF7" s="18">
        <f t="shared" si="10"/>
      </c>
      <c r="BG7" s="18">
        <f t="shared" si="10"/>
      </c>
      <c r="BH7" s="18">
        <f t="shared" si="10"/>
      </c>
      <c r="BI7" s="18">
        <f t="shared" si="10"/>
      </c>
      <c r="BJ7" s="18">
        <f t="shared" si="10"/>
      </c>
      <c r="BK7" s="18">
        <f t="shared" si="10"/>
      </c>
      <c r="BL7" s="18">
        <f t="shared" si="10"/>
      </c>
      <c r="BM7" s="18">
        <f t="shared" si="11"/>
      </c>
      <c r="BN7" s="18">
        <f t="shared" si="11"/>
      </c>
      <c r="BO7" s="18">
        <f t="shared" si="11"/>
      </c>
      <c r="BP7" s="18">
        <f t="shared" si="11"/>
      </c>
      <c r="BQ7" s="18">
        <f t="shared" si="11"/>
      </c>
      <c r="BR7" s="18">
        <f t="shared" si="11"/>
      </c>
      <c r="BS7" s="18">
        <f t="shared" si="11"/>
      </c>
      <c r="BT7" s="18">
        <f t="shared" si="11"/>
      </c>
      <c r="CA7" s="22">
        <f>'Male Athletes'!B8</f>
        <v>68</v>
      </c>
    </row>
    <row r="8" spans="2:79" ht="15.75" customHeight="1">
      <c r="B8" s="60"/>
      <c r="C8" s="56"/>
      <c r="D8" s="56"/>
      <c r="E8" s="67">
        <v>3</v>
      </c>
      <c r="F8" s="64">
        <v>71</v>
      </c>
      <c r="G8" s="37" t="str">
        <f t="shared" si="0"/>
        <v>Sebastian Rodger</v>
      </c>
      <c r="H8" s="37" t="str">
        <f t="shared" si="1"/>
        <v>Eastbourne</v>
      </c>
      <c r="I8" s="166"/>
      <c r="J8" s="167"/>
      <c r="K8" s="166"/>
      <c r="L8" s="167"/>
      <c r="M8" s="166"/>
      <c r="N8" s="167"/>
      <c r="O8" s="166" t="s">
        <v>421</v>
      </c>
      <c r="P8" s="167"/>
      <c r="Q8" s="165" t="s">
        <v>421</v>
      </c>
      <c r="R8" s="165"/>
      <c r="S8" s="169" t="s">
        <v>419</v>
      </c>
      <c r="T8" s="169"/>
      <c r="U8" s="169" t="s">
        <v>420</v>
      </c>
      <c r="V8" s="169"/>
      <c r="W8" s="172"/>
      <c r="X8" s="173"/>
      <c r="Y8" s="166"/>
      <c r="Z8" s="167"/>
      <c r="AA8" s="166"/>
      <c r="AB8" s="167"/>
      <c r="AC8" s="166"/>
      <c r="AD8" s="167"/>
      <c r="AE8" s="166"/>
      <c r="AF8" s="167"/>
      <c r="AG8" s="170">
        <v>1.79</v>
      </c>
      <c r="AH8" s="171"/>
      <c r="AI8" s="65"/>
      <c r="AJ8" s="65"/>
      <c r="AK8" s="66"/>
      <c r="AL8" s="23">
        <f t="shared" si="12"/>
        <v>9</v>
      </c>
      <c r="AM8" s="192"/>
      <c r="AN8" s="187"/>
      <c r="AO8" s="188"/>
      <c r="AP8" s="21">
        <v>0</v>
      </c>
      <c r="AQ8" s="60"/>
      <c r="AR8" s="60">
        <f t="shared" si="2"/>
      </c>
      <c r="AS8" s="60">
        <f t="shared" si="3"/>
      </c>
      <c r="AT8" s="60">
        <f>IF(OR(AN8=0,AN8=""),"",IF(OR(AN8=AN9,AN8=AN10,AN8=AN11,AN8=AN12,AN8=AN13,AN8=AN14,AN8=AN15,AN8=AN16,AN8=AN17,AN8=AN18,AN8=AN19,AN8=AN20,AN8=AN21,AN8=AN6,AN8=AN7),"=",""))</f>
      </c>
      <c r="AU8" s="60"/>
      <c r="AV8" s="60">
        <f t="shared" si="4"/>
      </c>
      <c r="AW8" s="60">
        <f t="shared" si="5"/>
      </c>
      <c r="AX8" s="60">
        <f>IF(OR(AO8=0,AO8=""),"",IF(OR(AO8=AO9,AO8=AO10,AO8=AO11,AO8=AO12,AO8=AO13,AO8=AO14,AO8=AO15,AO8=AO16,AO8=AO17,AO8=AO18,AO8=AO19,AO8=AO20,AO8=AO21,AO8=AO6,AO8=AO7),"=",""))</f>
      </c>
      <c r="AY8" s="60">
        <f t="shared" si="6"/>
        <v>9</v>
      </c>
      <c r="AZ8" s="60">
        <f t="shared" si="7"/>
        <v>9</v>
      </c>
      <c r="BB8" s="18">
        <f t="shared" si="8"/>
        <v>9</v>
      </c>
      <c r="BC8" s="18">
        <f t="shared" si="9"/>
        <v>9</v>
      </c>
      <c r="BD8" s="16"/>
      <c r="BE8" s="18">
        <f t="shared" si="10"/>
      </c>
      <c r="BF8" s="18">
        <f t="shared" si="10"/>
      </c>
      <c r="BG8" s="18">
        <f t="shared" si="10"/>
      </c>
      <c r="BH8" s="18">
        <f t="shared" si="10"/>
      </c>
      <c r="BI8" s="18">
        <f t="shared" si="10"/>
      </c>
      <c r="BJ8" s="18">
        <f t="shared" si="10"/>
      </c>
      <c r="BK8" s="18">
        <f t="shared" si="10"/>
      </c>
      <c r="BL8" s="18">
        <f t="shared" si="10"/>
      </c>
      <c r="BM8" s="18">
        <f t="shared" si="11"/>
      </c>
      <c r="BN8" s="18">
        <f t="shared" si="11"/>
      </c>
      <c r="BO8" s="18">
        <f t="shared" si="11"/>
      </c>
      <c r="BP8" s="18">
        <f t="shared" si="11"/>
      </c>
      <c r="BQ8" s="18">
        <f t="shared" si="11"/>
      </c>
      <c r="BR8" s="18">
        <f t="shared" si="11"/>
      </c>
      <c r="BS8" s="18">
        <f t="shared" si="11"/>
      </c>
      <c r="BT8" s="18">
        <f t="shared" si="11"/>
      </c>
      <c r="CA8" s="22">
        <f>'Male Athletes'!B9</f>
        <v>69</v>
      </c>
    </row>
    <row r="9" spans="2:79" ht="15.75" customHeight="1">
      <c r="B9" s="60"/>
      <c r="C9" s="56"/>
      <c r="D9" s="56"/>
      <c r="E9" s="67">
        <v>4</v>
      </c>
      <c r="F9" s="64">
        <v>61</v>
      </c>
      <c r="G9" s="37" t="str">
        <f t="shared" si="0"/>
        <v>David Guest</v>
      </c>
      <c r="H9" s="37" t="str">
        <f t="shared" si="1"/>
        <v>Bridgend AC</v>
      </c>
      <c r="I9" s="166"/>
      <c r="J9" s="167"/>
      <c r="K9" s="166"/>
      <c r="L9" s="167"/>
      <c r="M9" s="166"/>
      <c r="N9" s="167"/>
      <c r="O9" s="166"/>
      <c r="P9" s="167"/>
      <c r="Q9" s="165" t="s">
        <v>422</v>
      </c>
      <c r="R9" s="165"/>
      <c r="S9" s="165"/>
      <c r="T9" s="165"/>
      <c r="U9" s="169" t="s">
        <v>421</v>
      </c>
      <c r="V9" s="169"/>
      <c r="W9" s="172" t="s">
        <v>421</v>
      </c>
      <c r="X9" s="173"/>
      <c r="Y9" s="166" t="s">
        <v>421</v>
      </c>
      <c r="Z9" s="167"/>
      <c r="AA9" s="166" t="s">
        <v>422</v>
      </c>
      <c r="AB9" s="167"/>
      <c r="AC9" s="166" t="s">
        <v>420</v>
      </c>
      <c r="AD9" s="167"/>
      <c r="AE9" s="166"/>
      <c r="AF9" s="167"/>
      <c r="AG9" s="170">
        <v>1.91</v>
      </c>
      <c r="AH9" s="171"/>
      <c r="AI9" s="65"/>
      <c r="AJ9" s="65"/>
      <c r="AK9" s="66"/>
      <c r="AL9" s="23">
        <f t="shared" si="12"/>
        <v>1</v>
      </c>
      <c r="AM9" s="192"/>
      <c r="AN9" s="187"/>
      <c r="AO9" s="188"/>
      <c r="AP9" s="21">
        <v>0</v>
      </c>
      <c r="AQ9" s="60"/>
      <c r="AR9" s="60">
        <f t="shared" si="2"/>
      </c>
      <c r="AS9" s="60">
        <f t="shared" si="3"/>
      </c>
      <c r="AT9" s="60">
        <f>IF(OR(AN9=0,AN9=""),"",IF(OR(AN9=AN10,AN9=AN11,AN9=AN12,AN9=AN13,AN9=AN14,AN9=AN15,AN9=AN16,AN9=AN17,AN9=AN18,AN9=AN19,AN9=AN20,AN9=AN21,AN9=AN6,AN9=AN7,AN9=AN8),"=",""))</f>
      </c>
      <c r="AU9" s="60"/>
      <c r="AV9" s="60">
        <f t="shared" si="4"/>
      </c>
      <c r="AW9" s="60">
        <f t="shared" si="5"/>
      </c>
      <c r="AX9" s="60">
        <f>IF(OR(AO9=0,AO9=""),"",IF(OR(AO9=AO10,AO9=AO11,AO9=AO12,AO9=AO13,AO9=AO14,AO9=AO15,AO9=AO16,AO9=AO17,AO9=AO18,AO9=AO19,AO9=AO20,AO9=AO21,AO9=AO6,AO9=AO7,AO9=AO8),"=",""))</f>
      </c>
      <c r="AY9" s="60">
        <f t="shared" si="6"/>
        <v>1</v>
      </c>
      <c r="AZ9" s="60">
        <f t="shared" si="7"/>
        <v>1</v>
      </c>
      <c r="BB9" s="18">
        <f t="shared" si="8"/>
        <v>1</v>
      </c>
      <c r="BC9" s="18">
        <f t="shared" si="9"/>
        <v>1</v>
      </c>
      <c r="BD9" s="16"/>
      <c r="BE9" s="18">
        <f t="shared" si="10"/>
      </c>
      <c r="BF9" s="18">
        <f t="shared" si="10"/>
      </c>
      <c r="BG9" s="18">
        <f t="shared" si="10"/>
      </c>
      <c r="BH9" s="18">
        <f t="shared" si="10"/>
      </c>
      <c r="BI9" s="18">
        <f t="shared" si="10"/>
      </c>
      <c r="BJ9" s="18">
        <f t="shared" si="10"/>
      </c>
      <c r="BK9" s="18">
        <f t="shared" si="10"/>
      </c>
      <c r="BL9" s="18">
        <f t="shared" si="10"/>
      </c>
      <c r="BM9" s="18">
        <f t="shared" si="11"/>
      </c>
      <c r="BN9" s="18">
        <f t="shared" si="11"/>
      </c>
      <c r="BO9" s="18">
        <f t="shared" si="11"/>
      </c>
      <c r="BP9" s="18">
        <f t="shared" si="11"/>
      </c>
      <c r="BQ9" s="18">
        <f t="shared" si="11"/>
      </c>
      <c r="BR9" s="18">
        <f t="shared" si="11"/>
      </c>
      <c r="BS9" s="18">
        <f t="shared" si="11"/>
      </c>
      <c r="BT9" s="18">
        <f t="shared" si="11"/>
      </c>
      <c r="CA9" s="22">
        <f>'Male Athletes'!B10</f>
        <v>66</v>
      </c>
    </row>
    <row r="10" spans="2:79" ht="15.75" customHeight="1">
      <c r="B10" s="60"/>
      <c r="C10" s="56"/>
      <c r="D10" s="56"/>
      <c r="E10" s="67">
        <v>5</v>
      </c>
      <c r="F10" s="64">
        <v>75</v>
      </c>
      <c r="G10" s="37" t="str">
        <f t="shared" si="0"/>
        <v>Michael Sweeney</v>
      </c>
      <c r="H10" s="37" t="str">
        <f t="shared" si="1"/>
        <v>Liverpool Harriers</v>
      </c>
      <c r="I10" s="166"/>
      <c r="J10" s="167"/>
      <c r="K10" s="166"/>
      <c r="L10" s="167"/>
      <c r="M10" s="166"/>
      <c r="N10" s="167"/>
      <c r="O10" s="166"/>
      <c r="P10" s="167"/>
      <c r="Q10" s="165"/>
      <c r="R10" s="165"/>
      <c r="S10" s="165" t="s">
        <v>419</v>
      </c>
      <c r="T10" s="165"/>
      <c r="U10" s="169"/>
      <c r="V10" s="169"/>
      <c r="W10" s="172" t="s">
        <v>419</v>
      </c>
      <c r="X10" s="173"/>
      <c r="Y10" s="166" t="s">
        <v>419</v>
      </c>
      <c r="Z10" s="167"/>
      <c r="AA10" s="166" t="s">
        <v>421</v>
      </c>
      <c r="AB10" s="167"/>
      <c r="AC10" s="166" t="s">
        <v>420</v>
      </c>
      <c r="AD10" s="167"/>
      <c r="AE10" s="166"/>
      <c r="AF10" s="167"/>
      <c r="AG10" s="170">
        <v>1.91</v>
      </c>
      <c r="AH10" s="171"/>
      <c r="AI10" s="65"/>
      <c r="AJ10" s="65"/>
      <c r="AK10" s="66"/>
      <c r="AL10" s="23">
        <f t="shared" si="12"/>
        <v>1</v>
      </c>
      <c r="AM10" s="192"/>
      <c r="AN10" s="187"/>
      <c r="AO10" s="188"/>
      <c r="AP10" s="21">
        <v>0</v>
      </c>
      <c r="AQ10" s="60"/>
      <c r="AR10" s="60">
        <f t="shared" si="2"/>
      </c>
      <c r="AS10" s="60">
        <f t="shared" si="3"/>
      </c>
      <c r="AT10" s="60">
        <f>IF(OR(AN10=0,AN10=""),"",IF(OR(AN10=AN11,AN10=AN12,AN10=AN13,AN10=AN14,AN10=AN15,AN10=AN16,AN10=AN17,AN10=AN18,AN10=AN19,AN10=AN20,AN10=AN21,AN10=AN6,AN10=AN7,AN10=AN8,AN10=AN9),"=",""))</f>
      </c>
      <c r="AU10" s="60"/>
      <c r="AV10" s="60">
        <f t="shared" si="4"/>
      </c>
      <c r="AW10" s="60">
        <f t="shared" si="5"/>
      </c>
      <c r="AX10" s="60">
        <f>IF(OR(AO10=0,AO10=""),"",IF(OR(AO10=AO11,AO10=AO12,AO10=AO13,AO10=AO14,AO10=AO15,AO10=AO16,AO10=AO17,AO10=AO18,AO10=AO19,AO10=AO20,AO10=AO21,AO10=AO6,AO10=AO7,AO10=AO8,AO10=AO9),"=",""))</f>
      </c>
      <c r="AY10" s="60">
        <f t="shared" si="6"/>
        <v>1</v>
      </c>
      <c r="AZ10" s="60">
        <f t="shared" si="7"/>
        <v>1</v>
      </c>
      <c r="BB10" s="18">
        <f t="shared" si="8"/>
        <v>1</v>
      </c>
      <c r="BC10" s="18">
        <f t="shared" si="9"/>
        <v>1</v>
      </c>
      <c r="BD10" s="16"/>
      <c r="BE10" s="18">
        <f t="shared" si="10"/>
      </c>
      <c r="BF10" s="18">
        <f t="shared" si="10"/>
      </c>
      <c r="BG10" s="18">
        <f t="shared" si="10"/>
      </c>
      <c r="BH10" s="18">
        <f t="shared" si="10"/>
      </c>
      <c r="BI10" s="18">
        <f t="shared" si="10"/>
      </c>
      <c r="BJ10" s="18">
        <f t="shared" si="10"/>
      </c>
      <c r="BK10" s="18">
        <f t="shared" si="10"/>
      </c>
      <c r="BL10" s="18">
        <f t="shared" si="10"/>
      </c>
      <c r="BM10" s="18">
        <f t="shared" si="11"/>
      </c>
      <c r="BN10" s="18">
        <f t="shared" si="11"/>
      </c>
      <c r="BO10" s="18">
        <f t="shared" si="11"/>
      </c>
      <c r="BP10" s="18">
        <f t="shared" si="11"/>
      </c>
      <c r="BQ10" s="18">
        <f t="shared" si="11"/>
      </c>
      <c r="BR10" s="18">
        <f t="shared" si="11"/>
      </c>
      <c r="BS10" s="18">
        <f t="shared" si="11"/>
      </c>
      <c r="BT10" s="18">
        <f t="shared" si="11"/>
      </c>
      <c r="CA10" s="22">
        <f>'Male Athletes'!B11</f>
        <v>70</v>
      </c>
    </row>
    <row r="11" spans="2:79" ht="15.75" customHeight="1">
      <c r="B11" s="60"/>
      <c r="C11" s="56"/>
      <c r="D11" s="56"/>
      <c r="E11" s="67">
        <v>6</v>
      </c>
      <c r="F11" s="64">
        <v>59</v>
      </c>
      <c r="G11" s="37" t="str">
        <f t="shared" si="0"/>
        <v>Daniel Gardiner</v>
      </c>
      <c r="H11" s="37" t="str">
        <f t="shared" si="1"/>
        <v>Leeds City</v>
      </c>
      <c r="I11" s="166"/>
      <c r="J11" s="167"/>
      <c r="K11" s="166" t="s">
        <v>419</v>
      </c>
      <c r="L11" s="167"/>
      <c r="M11" s="166"/>
      <c r="N11" s="167"/>
      <c r="O11" s="166" t="s">
        <v>419</v>
      </c>
      <c r="P11" s="167"/>
      <c r="Q11" s="165" t="s">
        <v>419</v>
      </c>
      <c r="R11" s="165"/>
      <c r="S11" s="165" t="s">
        <v>419</v>
      </c>
      <c r="T11" s="165"/>
      <c r="U11" s="169" t="s">
        <v>419</v>
      </c>
      <c r="V11" s="169"/>
      <c r="W11" s="172" t="s">
        <v>422</v>
      </c>
      <c r="X11" s="173"/>
      <c r="Y11" s="166" t="s">
        <v>421</v>
      </c>
      <c r="Z11" s="167"/>
      <c r="AA11" s="166" t="s">
        <v>420</v>
      </c>
      <c r="AB11" s="167"/>
      <c r="AC11" s="166"/>
      <c r="AD11" s="167"/>
      <c r="AE11" s="166"/>
      <c r="AF11" s="167"/>
      <c r="AG11" s="170">
        <v>1.88</v>
      </c>
      <c r="AH11" s="171"/>
      <c r="AI11" s="65"/>
      <c r="AJ11" s="65"/>
      <c r="AK11" s="66"/>
      <c r="AL11" s="23">
        <f t="shared" si="12"/>
        <v>3</v>
      </c>
      <c r="AM11" s="192"/>
      <c r="AN11" s="187"/>
      <c r="AO11" s="188"/>
      <c r="AP11" s="21">
        <v>0</v>
      </c>
      <c r="AQ11" s="60"/>
      <c r="AR11" s="60">
        <f t="shared" si="2"/>
      </c>
      <c r="AS11" s="60">
        <f t="shared" si="3"/>
      </c>
      <c r="AT11" s="60">
        <f>IF(OR(AN11=0,AN11=""),"",IF(OR(AN11=AN12,AN11=AN13,AN11=AN14,AN11=AN15,AN11=AN16,AN11=AN17,AN11=AN18,AN11=AN19,AN11=AN20,AN11=AN21,AN11=AN6,AN11=AN7,AN11=AN8,AN11=AN9,AN11=AN10),"=",""))</f>
      </c>
      <c r="AU11" s="60"/>
      <c r="AV11" s="60">
        <f t="shared" si="4"/>
      </c>
      <c r="AW11" s="60">
        <f t="shared" si="5"/>
      </c>
      <c r="AX11" s="60">
        <f>IF(OR(AO11=0,AO11=""),"",IF(OR(AO11=AO12,AO11=AO13,AO11=AO14,AO11=AO15,AO11=AO16,AO11=AO17,AO11=AO18,AO11=AO19,AO11=AO20,AO11=AO21,AO11=AO6,AO11=AO7,AO11=AO8,AO11=AO9,AO11=AO10),"=",""))</f>
      </c>
      <c r="AY11" s="60">
        <f t="shared" si="6"/>
        <v>3</v>
      </c>
      <c r="AZ11" s="60">
        <f t="shared" si="7"/>
        <v>3</v>
      </c>
      <c r="BB11" s="18">
        <f t="shared" si="8"/>
        <v>3</v>
      </c>
      <c r="BC11" s="18">
        <f t="shared" si="9"/>
        <v>3</v>
      </c>
      <c r="BD11" s="16"/>
      <c r="BE11" s="18">
        <f t="shared" si="10"/>
      </c>
      <c r="BF11" s="18">
        <f t="shared" si="10"/>
      </c>
      <c r="BG11" s="18">
        <f t="shared" si="10"/>
      </c>
      <c r="BH11" s="18">
        <f t="shared" si="10"/>
      </c>
      <c r="BI11" s="18">
        <f t="shared" si="10"/>
      </c>
      <c r="BJ11" s="18">
        <f t="shared" si="10"/>
      </c>
      <c r="BK11" s="18">
        <f t="shared" si="10"/>
      </c>
      <c r="BL11" s="18">
        <f t="shared" si="10"/>
      </c>
      <c r="BM11" s="18">
        <f t="shared" si="11"/>
      </c>
      <c r="BN11" s="18">
        <f t="shared" si="11"/>
      </c>
      <c r="BO11" s="18">
        <f t="shared" si="11"/>
      </c>
      <c r="BP11" s="18">
        <f t="shared" si="11"/>
      </c>
      <c r="BQ11" s="18">
        <f t="shared" si="11"/>
      </c>
      <c r="BR11" s="18">
        <f t="shared" si="11"/>
      </c>
      <c r="BS11" s="18">
        <f t="shared" si="11"/>
      </c>
      <c r="BT11" s="18">
        <f t="shared" si="11"/>
      </c>
      <c r="CA11" s="22">
        <f>'Male Athletes'!B12</f>
        <v>71</v>
      </c>
    </row>
    <row r="12" spans="2:79" ht="15.75" customHeight="1">
      <c r="B12" s="60"/>
      <c r="C12" s="56"/>
      <c r="D12" s="56"/>
      <c r="E12" s="67">
        <v>7</v>
      </c>
      <c r="F12" s="64">
        <v>68</v>
      </c>
      <c r="G12" s="37" t="str">
        <f t="shared" si="0"/>
        <v>Jack Mcshane</v>
      </c>
      <c r="H12" s="37" t="str">
        <f t="shared" si="1"/>
        <v>Corby A.C</v>
      </c>
      <c r="I12" s="166" t="s">
        <v>419</v>
      </c>
      <c r="J12" s="167"/>
      <c r="K12" s="166" t="s">
        <v>421</v>
      </c>
      <c r="L12" s="167"/>
      <c r="M12" s="166" t="s">
        <v>421</v>
      </c>
      <c r="N12" s="167"/>
      <c r="O12" s="166" t="s">
        <v>421</v>
      </c>
      <c r="P12" s="167"/>
      <c r="Q12" s="165" t="s">
        <v>420</v>
      </c>
      <c r="R12" s="165"/>
      <c r="S12" s="165"/>
      <c r="T12" s="165"/>
      <c r="U12" s="169"/>
      <c r="V12" s="169"/>
      <c r="W12" s="172"/>
      <c r="X12" s="173"/>
      <c r="Y12" s="166"/>
      <c r="Z12" s="167"/>
      <c r="AA12" s="166"/>
      <c r="AB12" s="167"/>
      <c r="AC12" s="166"/>
      <c r="AD12" s="167"/>
      <c r="AE12" s="166"/>
      <c r="AF12" s="167"/>
      <c r="AG12" s="170">
        <v>1.73</v>
      </c>
      <c r="AH12" s="171"/>
      <c r="AI12" s="65"/>
      <c r="AJ12" s="65"/>
      <c r="AK12" s="66"/>
      <c r="AL12" s="23">
        <f t="shared" si="12"/>
        <v>15</v>
      </c>
      <c r="AM12" s="192"/>
      <c r="AN12" s="187"/>
      <c r="AO12" s="188"/>
      <c r="AP12" s="21">
        <v>0</v>
      </c>
      <c r="AQ12" s="60"/>
      <c r="AR12" s="60">
        <f t="shared" si="2"/>
      </c>
      <c r="AS12" s="60">
        <f t="shared" si="3"/>
      </c>
      <c r="AT12" s="60">
        <f>IF(OR(AN12=0,AN12=""),"",IF(OR(AN12=AN13,AN12=AN14,AN12=AN15,AN12=AN16,AN12=AN17,AN12=AN18,AN12=AN19,AN12=AN20,AN12=AN21,AN12=AN6,AN12=AN7,AN12=AN8,AN12=AN9,AN12=AN10,AN12=AN11),"=",""))</f>
      </c>
      <c r="AU12" s="60"/>
      <c r="AV12" s="60">
        <f t="shared" si="4"/>
      </c>
      <c r="AW12" s="60">
        <f t="shared" si="5"/>
      </c>
      <c r="AX12" s="60">
        <f>IF(OR(AO12=0,AO12=""),"",IF(OR(AO12=AO13,AO12=AO14,AO12=AO15,AO12=AO16,AO12=AO17,AO12=AO18,AO12=AO19,AO12=AO20,AO12=AO21,AO12=AO6,AO12=AO7,AO12=AO8,AO12=AO9,AO12=AO10,AO12=AO11),"=",""))</f>
      </c>
      <c r="AY12" s="60">
        <f t="shared" si="6"/>
        <v>15</v>
      </c>
      <c r="AZ12" s="60">
        <f t="shared" si="7"/>
        <v>15</v>
      </c>
      <c r="BB12" s="18">
        <f t="shared" si="8"/>
        <v>15</v>
      </c>
      <c r="BC12" s="18">
        <f t="shared" si="9"/>
        <v>15</v>
      </c>
      <c r="BD12" s="16"/>
      <c r="BE12" s="18">
        <f t="shared" si="10"/>
      </c>
      <c r="BF12" s="18">
        <f t="shared" si="10"/>
      </c>
      <c r="BG12" s="18">
        <f t="shared" si="10"/>
      </c>
      <c r="BH12" s="18">
        <f t="shared" si="10"/>
      </c>
      <c r="BI12" s="18">
        <f t="shared" si="10"/>
      </c>
      <c r="BJ12" s="18">
        <f t="shared" si="10"/>
      </c>
      <c r="BK12" s="18">
        <f t="shared" si="10"/>
      </c>
      <c r="BL12" s="18">
        <f t="shared" si="10"/>
      </c>
      <c r="BM12" s="18">
        <f t="shared" si="11"/>
      </c>
      <c r="BN12" s="18">
        <f t="shared" si="11"/>
      </c>
      <c r="BO12" s="18">
        <f t="shared" si="11"/>
      </c>
      <c r="BP12" s="18">
        <f t="shared" si="11"/>
      </c>
      <c r="BQ12" s="18">
        <f t="shared" si="11"/>
      </c>
      <c r="BR12" s="18">
        <f t="shared" si="11"/>
      </c>
      <c r="BS12" s="18">
        <f t="shared" si="11"/>
      </c>
      <c r="BT12" s="18">
        <f t="shared" si="11"/>
      </c>
      <c r="CA12" s="22">
        <f>'Male Athletes'!B13</f>
        <v>65</v>
      </c>
    </row>
    <row r="13" spans="2:79" ht="15.75" customHeight="1">
      <c r="B13" s="60"/>
      <c r="C13" s="56"/>
      <c r="D13" s="56"/>
      <c r="E13" s="67">
        <v>8</v>
      </c>
      <c r="F13" s="64">
        <v>70</v>
      </c>
      <c r="G13" s="37" t="str">
        <f t="shared" si="0"/>
        <v>Andrew Robinson</v>
      </c>
      <c r="H13" s="37" t="str">
        <f t="shared" si="1"/>
        <v>Preston Harriers</v>
      </c>
      <c r="I13" s="166"/>
      <c r="J13" s="167"/>
      <c r="K13" s="166"/>
      <c r="L13" s="167"/>
      <c r="M13" s="166" t="s">
        <v>419</v>
      </c>
      <c r="N13" s="167"/>
      <c r="O13" s="166" t="s">
        <v>419</v>
      </c>
      <c r="P13" s="167"/>
      <c r="Q13" s="165" t="s">
        <v>419</v>
      </c>
      <c r="R13" s="165"/>
      <c r="S13" s="165" t="s">
        <v>419</v>
      </c>
      <c r="T13" s="165"/>
      <c r="U13" s="169" t="s">
        <v>422</v>
      </c>
      <c r="V13" s="169"/>
      <c r="W13" s="172" t="s">
        <v>420</v>
      </c>
      <c r="X13" s="173"/>
      <c r="Y13" s="166"/>
      <c r="Z13" s="167"/>
      <c r="AA13" s="166"/>
      <c r="AB13" s="167"/>
      <c r="AC13" s="166"/>
      <c r="AD13" s="167"/>
      <c r="AE13" s="166"/>
      <c r="AF13" s="167"/>
      <c r="AG13" s="170">
        <v>1.82</v>
      </c>
      <c r="AH13" s="171"/>
      <c r="AI13" s="65"/>
      <c r="AJ13" s="65"/>
      <c r="AK13" s="66"/>
      <c r="AL13" s="23">
        <f t="shared" si="12"/>
        <v>4</v>
      </c>
      <c r="AM13" s="192"/>
      <c r="AN13" s="187"/>
      <c r="AO13" s="188"/>
      <c r="AP13" s="21">
        <v>0</v>
      </c>
      <c r="AQ13" s="60"/>
      <c r="AR13" s="60">
        <f t="shared" si="2"/>
      </c>
      <c r="AS13" s="60">
        <f t="shared" si="3"/>
      </c>
      <c r="AT13" s="60">
        <f>IF(OR(AN13=0,AN13=""),"",IF(OR(AN13=AN14,AN13=AN15,AN13=AN16,AN13=AN17,AN13=AN18,AN13=AN19,AN13=AN20,AN13=AN21,AN13=AN6,AN13=AN7,AN13=AN8,AN13=AN9,AN13=AN10,AN13=AN11,AN13=AN12),"=",""))</f>
      </c>
      <c r="AU13" s="60"/>
      <c r="AV13" s="60">
        <f t="shared" si="4"/>
      </c>
      <c r="AW13" s="60">
        <f t="shared" si="5"/>
      </c>
      <c r="AX13" s="60">
        <f>IF(OR(AO13=0,AO13=""),"",IF(OR(AO13=AO14,AO13=AO15,AO13=AO16,AO13=AO17,AO13=AO18,AO13=AO19,AO13=AO20,AO13=AO21,AO13=AO6,AO13=AO7,AO13=AO8,AO13=AO9,AO13=AO10,AO13=AO11,AO13=AO12),"=",""))</f>
      </c>
      <c r="AY13" s="60">
        <f t="shared" si="6"/>
        <v>4</v>
      </c>
      <c r="AZ13" s="60">
        <f t="shared" si="7"/>
        <v>4</v>
      </c>
      <c r="BB13" s="18">
        <f t="shared" si="8"/>
        <v>4</v>
      </c>
      <c r="BC13" s="18">
        <f t="shared" si="9"/>
        <v>4</v>
      </c>
      <c r="BD13" s="16"/>
      <c r="BE13" s="18">
        <f t="shared" si="10"/>
      </c>
      <c r="BF13" s="18">
        <f t="shared" si="10"/>
      </c>
      <c r="BG13" s="18">
        <f t="shared" si="10"/>
      </c>
      <c r="BH13" s="18">
        <f t="shared" si="10"/>
      </c>
      <c r="BI13" s="18">
        <f t="shared" si="10"/>
      </c>
      <c r="BJ13" s="18">
        <f t="shared" si="10"/>
      </c>
      <c r="BK13" s="18">
        <f t="shared" si="10"/>
      </c>
      <c r="BL13" s="18">
        <f t="shared" si="10"/>
      </c>
      <c r="BM13" s="18">
        <f t="shared" si="11"/>
      </c>
      <c r="BN13" s="18">
        <f t="shared" si="11"/>
      </c>
      <c r="BO13" s="18">
        <f t="shared" si="11"/>
      </c>
      <c r="BP13" s="18">
        <f t="shared" si="11"/>
      </c>
      <c r="BQ13" s="18">
        <f t="shared" si="11"/>
      </c>
      <c r="BR13" s="18">
        <f t="shared" si="11"/>
      </c>
      <c r="BS13" s="18">
        <f t="shared" si="11"/>
      </c>
      <c r="BT13" s="18">
        <f t="shared" si="11"/>
      </c>
      <c r="CA13" s="22">
        <f>'Male Athletes'!B14</f>
        <v>73</v>
      </c>
    </row>
    <row r="14" spans="2:79" ht="15.75" customHeight="1">
      <c r="B14" s="60"/>
      <c r="C14" s="56"/>
      <c r="D14" s="56"/>
      <c r="E14" s="67">
        <v>9</v>
      </c>
      <c r="F14" s="64">
        <v>72</v>
      </c>
      <c r="G14" s="37" t="str">
        <f t="shared" si="0"/>
        <v>Sam Sleap</v>
      </c>
      <c r="H14" s="37" t="str">
        <f t="shared" si="1"/>
        <v>Basingstoke Mid Hants</v>
      </c>
      <c r="I14" s="166"/>
      <c r="J14" s="167"/>
      <c r="K14" s="166"/>
      <c r="L14" s="167"/>
      <c r="M14" s="166"/>
      <c r="N14" s="167"/>
      <c r="O14" s="166" t="s">
        <v>419</v>
      </c>
      <c r="P14" s="167"/>
      <c r="Q14" s="165"/>
      <c r="R14" s="165"/>
      <c r="S14" s="165" t="s">
        <v>421</v>
      </c>
      <c r="T14" s="165"/>
      <c r="U14" s="169" t="s">
        <v>419</v>
      </c>
      <c r="V14" s="169"/>
      <c r="W14" s="172" t="s">
        <v>423</v>
      </c>
      <c r="X14" s="173"/>
      <c r="Y14" s="166"/>
      <c r="Z14" s="167"/>
      <c r="AA14" s="166"/>
      <c r="AB14" s="167"/>
      <c r="AC14" s="166"/>
      <c r="AD14" s="167"/>
      <c r="AE14" s="166"/>
      <c r="AF14" s="167"/>
      <c r="AG14" s="170">
        <v>1.82</v>
      </c>
      <c r="AH14" s="171"/>
      <c r="AI14" s="65"/>
      <c r="AJ14" s="65"/>
      <c r="AK14" s="66"/>
      <c r="AL14" s="23">
        <f t="shared" si="12"/>
        <v>4</v>
      </c>
      <c r="AM14" s="192"/>
      <c r="AN14" s="187"/>
      <c r="AO14" s="188"/>
      <c r="AP14" s="21">
        <v>0</v>
      </c>
      <c r="AQ14" s="60"/>
      <c r="AR14" s="60">
        <f t="shared" si="2"/>
      </c>
      <c r="AS14" s="60">
        <f t="shared" si="3"/>
      </c>
      <c r="AT14" s="60">
        <f>IF(OR(AN14=0,AN14=""),"",IF(OR(AN14=AN15,AN14=AN16,AN14=AN17,AN14=AN18,AN14=AN19,AN14=AN20,AN14=AN21,AN14=AN6,AN14=AN7,AN14=AN8,AN14=AN9,AN14=AN10,AN14=AN11,AN14=AN12,AN14=AN13),"=",""))</f>
      </c>
      <c r="AU14" s="60"/>
      <c r="AV14" s="60">
        <f t="shared" si="4"/>
      </c>
      <c r="AW14" s="60">
        <f t="shared" si="5"/>
      </c>
      <c r="AX14" s="60">
        <f>IF(OR(AO14=0,AO14=""),"",IF(OR(AO14=AO15,AO14=AO16,AO14=AO17,AO14=AO18,AO14=AO19,AO14=AO20,AO14=AO21,AO14=AO6,AO14=AO7,AO14=AO8,AO14=AO9,AO14=AO10,AO14=AO11,AO14=AO12,AO14=AO13),"=",""))</f>
      </c>
      <c r="AY14" s="60">
        <f t="shared" si="6"/>
        <v>4</v>
      </c>
      <c r="AZ14" s="60">
        <f t="shared" si="7"/>
        <v>4</v>
      </c>
      <c r="BB14" s="18">
        <f t="shared" si="8"/>
        <v>4</v>
      </c>
      <c r="BC14" s="18">
        <f t="shared" si="9"/>
        <v>4</v>
      </c>
      <c r="BD14" s="16"/>
      <c r="BE14" s="18">
        <f t="shared" si="10"/>
      </c>
      <c r="BF14" s="18">
        <f t="shared" si="10"/>
      </c>
      <c r="BG14" s="18">
        <f t="shared" si="10"/>
      </c>
      <c r="BH14" s="18">
        <f t="shared" si="10"/>
      </c>
      <c r="BI14" s="18">
        <f t="shared" si="10"/>
      </c>
      <c r="BJ14" s="18">
        <f t="shared" si="10"/>
      </c>
      <c r="BK14" s="18">
        <f t="shared" si="10"/>
      </c>
      <c r="BL14" s="18">
        <f t="shared" si="10"/>
      </c>
      <c r="BM14" s="18">
        <f t="shared" si="11"/>
      </c>
      <c r="BN14" s="18">
        <f t="shared" si="11"/>
      </c>
      <c r="BO14" s="18">
        <f t="shared" si="11"/>
      </c>
      <c r="BP14" s="18">
        <f t="shared" si="11"/>
      </c>
      <c r="BQ14" s="18">
        <f t="shared" si="11"/>
      </c>
      <c r="BR14" s="18">
        <f t="shared" si="11"/>
      </c>
      <c r="BS14" s="18">
        <f t="shared" si="11"/>
      </c>
      <c r="BT14" s="18">
        <f t="shared" si="11"/>
      </c>
      <c r="CA14" s="22">
        <f>'Male Athletes'!B15</f>
        <v>74</v>
      </c>
    </row>
    <row r="15" spans="2:79" ht="15.75" customHeight="1">
      <c r="B15" s="60"/>
      <c r="C15" s="56"/>
      <c r="D15" s="56"/>
      <c r="E15" s="67">
        <v>10</v>
      </c>
      <c r="F15" s="64">
        <v>63</v>
      </c>
      <c r="G15" s="37" t="str">
        <f t="shared" si="0"/>
        <v>Michael Holden</v>
      </c>
      <c r="H15" s="37" t="str">
        <f t="shared" si="1"/>
        <v>Colchester Harriers</v>
      </c>
      <c r="I15" s="166"/>
      <c r="J15" s="167"/>
      <c r="K15" s="166"/>
      <c r="L15" s="167"/>
      <c r="M15" s="166" t="s">
        <v>421</v>
      </c>
      <c r="N15" s="167"/>
      <c r="O15" s="166"/>
      <c r="P15" s="167"/>
      <c r="Q15" s="165" t="s">
        <v>421</v>
      </c>
      <c r="R15" s="165"/>
      <c r="S15" s="165" t="s">
        <v>421</v>
      </c>
      <c r="T15" s="165"/>
      <c r="U15" s="169" t="s">
        <v>421</v>
      </c>
      <c r="V15" s="169"/>
      <c r="W15" s="172" t="s">
        <v>420</v>
      </c>
      <c r="X15" s="173"/>
      <c r="Y15" s="166"/>
      <c r="Z15" s="167"/>
      <c r="AA15" s="166"/>
      <c r="AB15" s="167"/>
      <c r="AC15" s="166"/>
      <c r="AD15" s="167"/>
      <c r="AE15" s="166"/>
      <c r="AF15" s="167"/>
      <c r="AG15" s="170">
        <v>1.82</v>
      </c>
      <c r="AH15" s="171"/>
      <c r="AI15" s="65"/>
      <c r="AJ15" s="65"/>
      <c r="AK15" s="66"/>
      <c r="AL15" s="23">
        <f t="shared" si="12"/>
        <v>4</v>
      </c>
      <c r="AM15" s="192"/>
      <c r="AN15" s="187"/>
      <c r="AO15" s="188"/>
      <c r="AP15" s="21">
        <v>0</v>
      </c>
      <c r="AQ15" s="60"/>
      <c r="AR15" s="60">
        <f t="shared" si="2"/>
      </c>
      <c r="AS15" s="60">
        <f t="shared" si="3"/>
      </c>
      <c r="AT15" s="60">
        <f>IF(OR(AN15=0,AN15=""),"",IF(OR(AN15=AN16,AN15=AN17,AN15=AN18,AN15=AN19,AN15=AN20,AN15=AN21,AN15=AN6,AN15=AN7,AN15=AN8,AN15=AN9,AN15=AN10,AN15=AN11,AN15=AN12,AN15=AN13,AN15=AN14),"=",""))</f>
      </c>
      <c r="AU15" s="60"/>
      <c r="AV15" s="60">
        <f t="shared" si="4"/>
      </c>
      <c r="AW15" s="60">
        <f t="shared" si="5"/>
      </c>
      <c r="AX15" s="60">
        <f>IF(OR(AO15=0,AO15=""),"",IF(OR(AO15=AO16,AO15=AO17,AO15=AO18,AO15=AO19,AO15=AO20,AO15=AO21,AO15=AO6,AO15=AO7,AO15=AO8,AO15=AO9,AO15=AO10,AO15=AO11,AO15=AO12,AO15=AO13,AO15=AO14),"=",""))</f>
      </c>
      <c r="AY15" s="60">
        <f t="shared" si="6"/>
        <v>4</v>
      </c>
      <c r="AZ15" s="60">
        <f t="shared" si="7"/>
        <v>4</v>
      </c>
      <c r="BB15" s="18">
        <f t="shared" si="8"/>
        <v>4</v>
      </c>
      <c r="BC15" s="18">
        <f t="shared" si="9"/>
        <v>4</v>
      </c>
      <c r="BD15" s="16"/>
      <c r="BE15" s="18">
        <f t="shared" si="10"/>
      </c>
      <c r="BF15" s="18">
        <f t="shared" si="10"/>
      </c>
      <c r="BG15" s="18">
        <f t="shared" si="10"/>
      </c>
      <c r="BH15" s="18">
        <f t="shared" si="10"/>
      </c>
      <c r="BI15" s="18">
        <f t="shared" si="10"/>
      </c>
      <c r="BJ15" s="18">
        <f t="shared" si="10"/>
      </c>
      <c r="BK15" s="18">
        <f t="shared" si="10"/>
      </c>
      <c r="BL15" s="18">
        <f t="shared" si="10"/>
      </c>
      <c r="BM15" s="18">
        <f t="shared" si="11"/>
      </c>
      <c r="BN15" s="18">
        <f t="shared" si="11"/>
      </c>
      <c r="BO15" s="18">
        <f t="shared" si="11"/>
      </c>
      <c r="BP15" s="18">
        <f t="shared" si="11"/>
      </c>
      <c r="BQ15" s="18">
        <f t="shared" si="11"/>
      </c>
      <c r="BR15" s="18">
        <f t="shared" si="11"/>
      </c>
      <c r="BS15" s="18">
        <f t="shared" si="11"/>
      </c>
      <c r="BT15" s="18">
        <f t="shared" si="11"/>
      </c>
      <c r="CA15" s="22">
        <f>'Male Athletes'!B16</f>
        <v>55</v>
      </c>
    </row>
    <row r="16" spans="2:79" ht="15.75" customHeight="1">
      <c r="B16" s="60"/>
      <c r="C16" s="56"/>
      <c r="D16" s="56"/>
      <c r="E16" s="67">
        <v>11</v>
      </c>
      <c r="F16" s="64"/>
      <c r="G16" s="37">
        <f t="shared" si="0"/>
      </c>
      <c r="H16" s="37">
        <f t="shared" si="1"/>
      </c>
      <c r="I16" s="166"/>
      <c r="J16" s="167"/>
      <c r="K16" s="166"/>
      <c r="L16" s="167"/>
      <c r="M16" s="166"/>
      <c r="N16" s="167"/>
      <c r="O16" s="166"/>
      <c r="P16" s="167"/>
      <c r="Q16" s="165"/>
      <c r="R16" s="165"/>
      <c r="S16" s="165"/>
      <c r="T16" s="165"/>
      <c r="U16" s="169"/>
      <c r="V16" s="169"/>
      <c r="W16" s="172"/>
      <c r="X16" s="173"/>
      <c r="Y16" s="166"/>
      <c r="Z16" s="167"/>
      <c r="AA16" s="166"/>
      <c r="AB16" s="167"/>
      <c r="AC16" s="166"/>
      <c r="AD16" s="167"/>
      <c r="AE16" s="166"/>
      <c r="AF16" s="167"/>
      <c r="AG16" s="170">
        <v>0</v>
      </c>
      <c r="AH16" s="171"/>
      <c r="AI16" s="65"/>
      <c r="AJ16" s="65"/>
      <c r="AK16" s="66"/>
      <c r="AL16" s="23">
        <f t="shared" si="12"/>
      </c>
      <c r="AM16" s="192"/>
      <c r="AN16" s="187"/>
      <c r="AO16" s="188"/>
      <c r="AP16" s="21"/>
      <c r="AQ16" s="60"/>
      <c r="AR16" s="60">
        <f t="shared" si="2"/>
      </c>
      <c r="AS16" s="60">
        <f t="shared" si="3"/>
      </c>
      <c r="AT16" s="60">
        <f>IF(OR(AN16=0,AN16=""),"",IF(OR(AN16=AN17,AN16=AN18,AN16=AN19,AN16=AN20,AN16=AN21,AN16=AN6,AN16=AN7,AN16=AN8,AN16=AN9,AN16=AN10,AN16=AN11,AN16=AN12,AN16=AN13,AN16=AN14,AN16=AN15),"=",""))</f>
      </c>
      <c r="AU16" s="60"/>
      <c r="AV16" s="60">
        <f t="shared" si="4"/>
      </c>
      <c r="AW16" s="60">
        <f t="shared" si="5"/>
      </c>
      <c r="AX16" s="60">
        <f>IF(OR(AO16=0,AO16=""),"",IF(OR(AO16=AO17,AO16=AO18,AO16=AO19,AO16=AO20,AO16=AO21,AO16=AO6,AO16=AO7,AO16=AO8,AO16=AO9,AO16=AO10,AO16=AO11,AO16=AO12,AO16=AO13,AO16=AO14,AO16=AO15),"=",""))</f>
      </c>
      <c r="AY16" s="60">
        <f t="shared" si="6"/>
      </c>
      <c r="AZ16" s="60">
        <f t="shared" si="7"/>
      </c>
      <c r="BB16" s="18">
        <f t="shared" si="8"/>
      </c>
      <c r="BC16" s="18">
        <f t="shared" si="9"/>
      </c>
      <c r="BD16" s="16"/>
      <c r="BE16" s="18">
        <f aca="true" t="shared" si="13" ref="BE16:BL31">IF($AN16="","",IF($AN16=BE$5,$AN16,""))</f>
      </c>
      <c r="BF16" s="18">
        <f t="shared" si="13"/>
      </c>
      <c r="BG16" s="18">
        <f t="shared" si="13"/>
      </c>
      <c r="BH16" s="18">
        <f t="shared" si="13"/>
      </c>
      <c r="BI16" s="18">
        <f t="shared" si="13"/>
      </c>
      <c r="BJ16" s="18">
        <f t="shared" si="13"/>
      </c>
      <c r="BK16" s="18">
        <f t="shared" si="13"/>
      </c>
      <c r="BL16" s="18">
        <f t="shared" si="13"/>
      </c>
      <c r="BM16" s="18">
        <f aca="true" t="shared" si="14" ref="BM16:BT31">IF($AO16="","",IF($AO16=BM$5,$AO16,""))</f>
      </c>
      <c r="BN16" s="18">
        <f t="shared" si="14"/>
      </c>
      <c r="BO16" s="18">
        <f t="shared" si="14"/>
      </c>
      <c r="BP16" s="18">
        <f t="shared" si="14"/>
      </c>
      <c r="BQ16" s="18">
        <f t="shared" si="14"/>
      </c>
      <c r="BR16" s="18">
        <f t="shared" si="14"/>
      </c>
      <c r="BS16" s="18">
        <f t="shared" si="14"/>
      </c>
      <c r="BT16" s="18">
        <f t="shared" si="14"/>
      </c>
      <c r="CA16" s="22">
        <f>'Male Athletes'!B17</f>
        <v>58</v>
      </c>
    </row>
    <row r="17" spans="2:79" ht="15.75" customHeight="1">
      <c r="B17" s="60"/>
      <c r="C17" s="56"/>
      <c r="D17" s="56"/>
      <c r="E17" s="67">
        <v>12</v>
      </c>
      <c r="F17" s="64"/>
      <c r="G17" s="37">
        <f t="shared" si="0"/>
      </c>
      <c r="H17" s="37">
        <f t="shared" si="1"/>
      </c>
      <c r="I17" s="166"/>
      <c r="J17" s="167"/>
      <c r="K17" s="166"/>
      <c r="L17" s="167"/>
      <c r="M17" s="166"/>
      <c r="N17" s="167"/>
      <c r="O17" s="166"/>
      <c r="P17" s="167"/>
      <c r="Q17" s="165"/>
      <c r="R17" s="165"/>
      <c r="S17" s="165"/>
      <c r="T17" s="165"/>
      <c r="U17" s="169"/>
      <c r="V17" s="169"/>
      <c r="W17" s="168"/>
      <c r="X17" s="167"/>
      <c r="Y17" s="166"/>
      <c r="Z17" s="167"/>
      <c r="AA17" s="166"/>
      <c r="AB17" s="167"/>
      <c r="AC17" s="166"/>
      <c r="AD17" s="167"/>
      <c r="AE17" s="166"/>
      <c r="AF17" s="167"/>
      <c r="AG17" s="170">
        <v>0</v>
      </c>
      <c r="AH17" s="171"/>
      <c r="AI17" s="65"/>
      <c r="AJ17" s="65"/>
      <c r="AK17" s="66"/>
      <c r="AL17" s="23">
        <f t="shared" si="12"/>
      </c>
      <c r="AM17" s="192"/>
      <c r="AN17" s="187"/>
      <c r="AO17" s="188"/>
      <c r="AP17" s="21">
        <v>0</v>
      </c>
      <c r="AQ17" s="60"/>
      <c r="AR17" s="60">
        <f t="shared" si="2"/>
      </c>
      <c r="AS17" s="60">
        <f t="shared" si="3"/>
      </c>
      <c r="AT17" s="60">
        <f>IF(OR(AN17=0,AN17=""),"",IF(OR(AN17=AN18,AN17=AN19,AN17=AN20,AN17=AN21,AN17=AN6,AN17=AN7,AN17=AN8,AN17=AN9,AN17=AN10,AN17=AN11,AN17=AN12,AN17=AN13,AN17=AN14,AN17=AN15,AN17=AN16),"=",""))</f>
      </c>
      <c r="AU17" s="60"/>
      <c r="AV17" s="60">
        <f t="shared" si="4"/>
      </c>
      <c r="AW17" s="60">
        <f t="shared" si="5"/>
      </c>
      <c r="AX17" s="60">
        <f>IF(OR(AO17=0,AO17=""),"",IF(OR(AO17=AO18,AO17=AO19,AO17=AO20,AO17=AO21,AO17=AO6,AO17=AO7,AO17=AO8,AO17=AO9,AO17=AO10,AO17=AO11,AO17=AO12,AO17=AO13,AO17=AO14,AO17=AO15,AO17=AO16),"=",""))</f>
      </c>
      <c r="AY17" s="60">
        <f t="shared" si="6"/>
      </c>
      <c r="AZ17" s="60">
        <f t="shared" si="7"/>
      </c>
      <c r="BB17" s="18">
        <f t="shared" si="8"/>
      </c>
      <c r="BC17" s="18">
        <f t="shared" si="9"/>
      </c>
      <c r="BD17" s="16"/>
      <c r="BE17" s="18">
        <f t="shared" si="13"/>
      </c>
      <c r="BF17" s="18">
        <f t="shared" si="13"/>
      </c>
      <c r="BG17" s="18">
        <f t="shared" si="13"/>
      </c>
      <c r="BH17" s="18">
        <f t="shared" si="13"/>
      </c>
      <c r="BI17" s="18">
        <f t="shared" si="13"/>
      </c>
      <c r="BJ17" s="18">
        <f t="shared" si="13"/>
      </c>
      <c r="BK17" s="18">
        <f t="shared" si="13"/>
      </c>
      <c r="BL17" s="18">
        <f t="shared" si="13"/>
      </c>
      <c r="BM17" s="18">
        <f t="shared" si="14"/>
      </c>
      <c r="BN17" s="18">
        <f t="shared" si="14"/>
      </c>
      <c r="BO17" s="18">
        <f t="shared" si="14"/>
      </c>
      <c r="BP17" s="18">
        <f t="shared" si="14"/>
      </c>
      <c r="BQ17" s="18">
        <f t="shared" si="14"/>
      </c>
      <c r="BR17" s="18">
        <f t="shared" si="14"/>
      </c>
      <c r="BS17" s="18">
        <f t="shared" si="14"/>
      </c>
      <c r="BT17" s="18">
        <f t="shared" si="14"/>
      </c>
      <c r="CA17" s="22">
        <f>'Male Athletes'!B18</f>
        <v>72</v>
      </c>
    </row>
    <row r="18" spans="2:79" ht="15.75" customHeight="1">
      <c r="B18" s="60"/>
      <c r="C18" s="56"/>
      <c r="D18" s="56"/>
      <c r="E18" s="67">
        <v>13</v>
      </c>
      <c r="F18" s="64"/>
      <c r="G18" s="37">
        <f t="shared" si="0"/>
      </c>
      <c r="H18" s="37">
        <f t="shared" si="1"/>
      </c>
      <c r="I18" s="166"/>
      <c r="J18" s="167"/>
      <c r="K18" s="166"/>
      <c r="L18" s="167"/>
      <c r="M18" s="166"/>
      <c r="N18" s="167"/>
      <c r="O18" s="166"/>
      <c r="P18" s="167"/>
      <c r="Q18" s="165"/>
      <c r="R18" s="165"/>
      <c r="S18" s="165"/>
      <c r="T18" s="165"/>
      <c r="U18" s="169"/>
      <c r="V18" s="169"/>
      <c r="W18" s="168"/>
      <c r="X18" s="167"/>
      <c r="Y18" s="166"/>
      <c r="Z18" s="167"/>
      <c r="AA18" s="166"/>
      <c r="AB18" s="167"/>
      <c r="AC18" s="166"/>
      <c r="AD18" s="167"/>
      <c r="AE18" s="166"/>
      <c r="AF18" s="167"/>
      <c r="AG18" s="170">
        <v>0</v>
      </c>
      <c r="AH18" s="171"/>
      <c r="AI18" s="65"/>
      <c r="AJ18" s="65"/>
      <c r="AK18" s="66"/>
      <c r="AL18" s="23">
        <f t="shared" si="12"/>
      </c>
      <c r="AM18" s="192"/>
      <c r="AN18" s="187"/>
      <c r="AO18" s="188"/>
      <c r="AP18" s="21">
        <v>0</v>
      </c>
      <c r="AQ18" s="60"/>
      <c r="AR18" s="60">
        <f t="shared" si="2"/>
      </c>
      <c r="AS18" s="60">
        <f t="shared" si="3"/>
      </c>
      <c r="AT18" s="60">
        <f>IF(OR(AN18=0,AN18=""),"",IF(OR(AN18=AN19,AN18=AN20,AN18=AN21,AN18=AN6,AN18=AN7,AN18=AN8,AN18=AN9,AN18=AN10,AN18=AN11,AN18=AN12,AN18=AN13,AN18=AN14,AN18=AN15,AN18=AN16,AN18=AN17),"=",""))</f>
      </c>
      <c r="AU18" s="60"/>
      <c r="AV18" s="60">
        <f t="shared" si="4"/>
      </c>
      <c r="AW18" s="60">
        <f t="shared" si="5"/>
      </c>
      <c r="AX18" s="60">
        <f>IF(OR(AO18=0,AO18=""),"",IF(OR(AO18=AO19,AO18=AO20,AO18=AO21,AO18=AO6,AO18=AO7,AO18=AO8,AO18=AO9,AO18=AO10,AO18=AO11,AO18=AO12,AO18=AO13,AO18=AO14,AO18=AO15,AO18=AO16,AO18=AO17),"=",""))</f>
      </c>
      <c r="AY18" s="60">
        <f t="shared" si="6"/>
      </c>
      <c r="AZ18" s="60">
        <f t="shared" si="7"/>
      </c>
      <c r="BB18" s="18">
        <f t="shared" si="8"/>
      </c>
      <c r="BC18" s="18">
        <f t="shared" si="9"/>
      </c>
      <c r="BD18" s="16"/>
      <c r="BE18" s="18">
        <f t="shared" si="13"/>
      </c>
      <c r="BF18" s="18">
        <f t="shared" si="13"/>
      </c>
      <c r="BG18" s="18">
        <f t="shared" si="13"/>
      </c>
      <c r="BH18" s="18">
        <f t="shared" si="13"/>
      </c>
      <c r="BI18" s="18">
        <f t="shared" si="13"/>
      </c>
      <c r="BJ18" s="18">
        <f t="shared" si="13"/>
      </c>
      <c r="BK18" s="18">
        <f t="shared" si="13"/>
      </c>
      <c r="BL18" s="18">
        <f t="shared" si="13"/>
      </c>
      <c r="BM18" s="18">
        <f t="shared" si="14"/>
      </c>
      <c r="BN18" s="18">
        <f t="shared" si="14"/>
      </c>
      <c r="BO18" s="18">
        <f t="shared" si="14"/>
      </c>
      <c r="BP18" s="18">
        <f t="shared" si="14"/>
      </c>
      <c r="BQ18" s="18">
        <f t="shared" si="14"/>
      </c>
      <c r="BR18" s="18">
        <f t="shared" si="14"/>
      </c>
      <c r="BS18" s="18">
        <f t="shared" si="14"/>
      </c>
      <c r="BT18" s="18">
        <f t="shared" si="14"/>
      </c>
      <c r="CA18" s="22">
        <f>'Male Athletes'!B19</f>
        <v>61</v>
      </c>
    </row>
    <row r="19" spans="2:79" ht="15.75" customHeight="1">
      <c r="B19" s="60"/>
      <c r="C19" s="56"/>
      <c r="D19" s="56"/>
      <c r="E19" s="67">
        <v>14</v>
      </c>
      <c r="F19" s="64"/>
      <c r="G19" s="37">
        <f t="shared" si="0"/>
      </c>
      <c r="H19" s="37">
        <f t="shared" si="1"/>
      </c>
      <c r="I19" s="166"/>
      <c r="J19" s="167"/>
      <c r="K19" s="166"/>
      <c r="L19" s="167"/>
      <c r="M19" s="166"/>
      <c r="N19" s="167"/>
      <c r="O19" s="166"/>
      <c r="P19" s="167"/>
      <c r="Q19" s="165"/>
      <c r="R19" s="165"/>
      <c r="S19" s="165"/>
      <c r="T19" s="165"/>
      <c r="U19" s="169"/>
      <c r="V19" s="169"/>
      <c r="W19" s="168"/>
      <c r="X19" s="167"/>
      <c r="Y19" s="166"/>
      <c r="Z19" s="167"/>
      <c r="AA19" s="166"/>
      <c r="AB19" s="167"/>
      <c r="AC19" s="166"/>
      <c r="AD19" s="167"/>
      <c r="AE19" s="166"/>
      <c r="AF19" s="167"/>
      <c r="AG19" s="170"/>
      <c r="AH19" s="171"/>
      <c r="AI19" s="65"/>
      <c r="AJ19" s="65"/>
      <c r="AK19" s="66"/>
      <c r="AL19" s="23">
        <f t="shared" si="12"/>
      </c>
      <c r="AM19" s="192"/>
      <c r="AN19" s="187"/>
      <c r="AO19" s="188"/>
      <c r="AP19" s="21"/>
      <c r="AQ19" s="60"/>
      <c r="AR19" s="60">
        <f t="shared" si="2"/>
      </c>
      <c r="AS19" s="60">
        <f t="shared" si="3"/>
      </c>
      <c r="AT19" s="60">
        <f>IF(OR(AN19=0,AN19=""),"",IF(OR(AN19=AN20,AN19=AN21,AN19=AN6,AN19=AN7,AN19=AN8,AN19=AN9,AN19=AN10,AN19=AN11,AN19=AN12,AN19=AN13,AN19=AN14,AN19=AN15,AN19=AN16,AN19=AN17,AN19=AN18),"=",""))</f>
      </c>
      <c r="AU19" s="60"/>
      <c r="AV19" s="60">
        <f t="shared" si="4"/>
      </c>
      <c r="AW19" s="60">
        <f t="shared" si="5"/>
      </c>
      <c r="AX19" s="60">
        <f>IF(OR(AO19=0,AO19=""),"",IF(OR(AO19=AO20,AO19=AO21,AO19=AO6,AO19=AO7,AO19=AO8,AO19=AO9,AO19=AO10,AO19=AO11,AO19=AO12,AO19=AO13,AO19=AO14,AO19=AO15,AO19=AO16,AO19=AO17,AO19=AO18),"=",""))</f>
      </c>
      <c r="AY19" s="60">
        <f t="shared" si="6"/>
      </c>
      <c r="AZ19" s="60">
        <f t="shared" si="7"/>
      </c>
      <c r="BB19" s="18">
        <f t="shared" si="8"/>
      </c>
      <c r="BC19" s="18">
        <f t="shared" si="9"/>
      </c>
      <c r="BD19" s="16"/>
      <c r="BE19" s="18">
        <f t="shared" si="13"/>
      </c>
      <c r="BF19" s="18">
        <f t="shared" si="13"/>
      </c>
      <c r="BG19" s="18">
        <f t="shared" si="13"/>
      </c>
      <c r="BH19" s="18">
        <f t="shared" si="13"/>
      </c>
      <c r="BI19" s="18">
        <f t="shared" si="13"/>
      </c>
      <c r="BJ19" s="18">
        <f t="shared" si="13"/>
      </c>
      <c r="BK19" s="18">
        <f t="shared" si="13"/>
      </c>
      <c r="BL19" s="18">
        <f t="shared" si="13"/>
      </c>
      <c r="BM19" s="18">
        <f t="shared" si="14"/>
      </c>
      <c r="BN19" s="18">
        <f t="shared" si="14"/>
      </c>
      <c r="BO19" s="18">
        <f t="shared" si="14"/>
      </c>
      <c r="BP19" s="18">
        <f t="shared" si="14"/>
      </c>
      <c r="BQ19" s="18">
        <f t="shared" si="14"/>
      </c>
      <c r="BR19" s="18">
        <f t="shared" si="14"/>
      </c>
      <c r="BS19" s="18">
        <f t="shared" si="14"/>
      </c>
      <c r="BT19" s="18">
        <f t="shared" si="14"/>
      </c>
      <c r="CA19" s="22">
        <f>'Male Athletes'!B20</f>
        <v>67</v>
      </c>
    </row>
    <row r="20" spans="2:79" ht="15.75" customHeight="1">
      <c r="B20" s="60"/>
      <c r="C20" s="56"/>
      <c r="D20" s="56"/>
      <c r="E20" s="67">
        <v>15</v>
      </c>
      <c r="F20" s="64"/>
      <c r="G20" s="37">
        <f t="shared" si="0"/>
      </c>
      <c r="H20" s="37">
        <f t="shared" si="1"/>
      </c>
      <c r="I20" s="166"/>
      <c r="J20" s="167"/>
      <c r="K20" s="166"/>
      <c r="L20" s="167"/>
      <c r="M20" s="166"/>
      <c r="N20" s="167"/>
      <c r="O20" s="166"/>
      <c r="P20" s="167"/>
      <c r="Q20" s="165"/>
      <c r="R20" s="165"/>
      <c r="S20" s="165"/>
      <c r="T20" s="165"/>
      <c r="U20" s="169"/>
      <c r="V20" s="169"/>
      <c r="W20" s="168"/>
      <c r="X20" s="167"/>
      <c r="Y20" s="166"/>
      <c r="Z20" s="167"/>
      <c r="AA20" s="166"/>
      <c r="AB20" s="167"/>
      <c r="AC20" s="166"/>
      <c r="AD20" s="167"/>
      <c r="AE20" s="166"/>
      <c r="AF20" s="167"/>
      <c r="AG20" s="170"/>
      <c r="AH20" s="171"/>
      <c r="AI20" s="65"/>
      <c r="AJ20" s="65"/>
      <c r="AK20" s="66"/>
      <c r="AL20" s="23">
        <f t="shared" si="12"/>
      </c>
      <c r="AM20" s="192"/>
      <c r="AN20" s="187"/>
      <c r="AO20" s="188"/>
      <c r="AP20" s="21">
        <v>0</v>
      </c>
      <c r="AQ20" s="60"/>
      <c r="AR20" s="60">
        <f t="shared" si="2"/>
      </c>
      <c r="AS20" s="60">
        <f t="shared" si="3"/>
      </c>
      <c r="AT20" s="60">
        <f>IF(OR(AN20=0,AN20=""),"",IF(OR(AN20=AN21,AN20=AN6,AN20=AN7,AN20=AN8,AN20=AN9,AN20=AN10,AN20=AN11,AN20=AN12,AN20=AN13,AN20=AN14,AN20=AN15,AN20=AN16,AN20=AN17,AN20=AN18,AN20=AN19),"=",""))</f>
      </c>
      <c r="AU20" s="60"/>
      <c r="AV20" s="60">
        <f t="shared" si="4"/>
      </c>
      <c r="AW20" s="60">
        <f t="shared" si="5"/>
      </c>
      <c r="AX20" s="60">
        <f>IF(OR(AO20=0,AO20=""),"",IF(OR(AO20=AO21,AO20=AO6,AO20=AO7,AO20=AO8,AO20=AO9,AO20=AO10,AO20=AO11,AO20=AO12,AO20=AO13,AO20=AO14,AO20=AO15,AO20=AO16,AO20=AO17,AO20=AO18,AO20=AO19),"=",""))</f>
      </c>
      <c r="AY20" s="60">
        <f t="shared" si="6"/>
      </c>
      <c r="AZ20" s="60">
        <f t="shared" si="7"/>
      </c>
      <c r="BB20" s="18">
        <f t="shared" si="8"/>
      </c>
      <c r="BC20" s="18">
        <f t="shared" si="9"/>
      </c>
      <c r="BD20" s="16"/>
      <c r="BE20" s="18">
        <f t="shared" si="13"/>
      </c>
      <c r="BF20" s="18">
        <f t="shared" si="13"/>
      </c>
      <c r="BG20" s="18">
        <f t="shared" si="13"/>
      </c>
      <c r="BH20" s="18">
        <f t="shared" si="13"/>
      </c>
      <c r="BI20" s="18">
        <f t="shared" si="13"/>
      </c>
      <c r="BJ20" s="18">
        <f t="shared" si="13"/>
      </c>
      <c r="BK20" s="18">
        <f t="shared" si="13"/>
      </c>
      <c r="BL20" s="18">
        <f t="shared" si="13"/>
      </c>
      <c r="BM20" s="18">
        <f t="shared" si="14"/>
      </c>
      <c r="BN20" s="18">
        <f t="shared" si="14"/>
      </c>
      <c r="BO20" s="18">
        <f t="shared" si="14"/>
      </c>
      <c r="BP20" s="18">
        <f t="shared" si="14"/>
      </c>
      <c r="BQ20" s="18">
        <f t="shared" si="14"/>
      </c>
      <c r="BR20" s="18">
        <f t="shared" si="14"/>
      </c>
      <c r="BS20" s="18">
        <f t="shared" si="14"/>
      </c>
      <c r="BT20" s="18">
        <f t="shared" si="14"/>
      </c>
      <c r="CA20" s="22">
        <f>'Male Athletes'!B21</f>
        <v>75</v>
      </c>
    </row>
    <row r="21" spans="2:79" ht="15.75" customHeight="1">
      <c r="B21" s="60"/>
      <c r="C21" s="56"/>
      <c r="D21" s="56"/>
      <c r="E21" s="67">
        <v>16</v>
      </c>
      <c r="F21" s="64"/>
      <c r="G21" s="37">
        <f t="shared" si="0"/>
      </c>
      <c r="H21" s="37">
        <f t="shared" si="1"/>
      </c>
      <c r="I21" s="166"/>
      <c r="J21" s="167"/>
      <c r="K21" s="166"/>
      <c r="L21" s="167"/>
      <c r="M21" s="166"/>
      <c r="N21" s="167"/>
      <c r="O21" s="166"/>
      <c r="P21" s="167"/>
      <c r="Q21" s="165"/>
      <c r="R21" s="165"/>
      <c r="S21" s="165"/>
      <c r="T21" s="165"/>
      <c r="U21" s="169"/>
      <c r="V21" s="169"/>
      <c r="W21" s="168"/>
      <c r="X21" s="167"/>
      <c r="Y21" s="166"/>
      <c r="Z21" s="167"/>
      <c r="AA21" s="166"/>
      <c r="AB21" s="167"/>
      <c r="AC21" s="166"/>
      <c r="AD21" s="167"/>
      <c r="AE21" s="166"/>
      <c r="AF21" s="167"/>
      <c r="AG21" s="170"/>
      <c r="AH21" s="171"/>
      <c r="AI21" s="65"/>
      <c r="AJ21" s="65"/>
      <c r="AK21" s="66"/>
      <c r="AL21" s="23">
        <f t="shared" si="12"/>
      </c>
      <c r="AM21" s="192"/>
      <c r="AN21" s="187"/>
      <c r="AO21" s="188"/>
      <c r="AP21" s="21">
        <v>0</v>
      </c>
      <c r="AQ21" s="60"/>
      <c r="AR21" s="60">
        <f t="shared" si="2"/>
      </c>
      <c r="AS21" s="60">
        <f t="shared" si="3"/>
      </c>
      <c r="AT21" s="60">
        <f>IF(OR(AN21=0,AN21=""),"",IF(OR(AN21=AN6,AN21=AN7,AN21=AN8,AN21=AN9,AN21=AN10,AN21=AN11,AN21=AN12,AN21=AN13,AN21=AN14,AN21=AN15,AN21=AN16,AN21=AN17,AN21=AN18,AN21=AN19,AN21=AN20),"=",""))</f>
      </c>
      <c r="AU21" s="60"/>
      <c r="AV21" s="60">
        <f t="shared" si="4"/>
      </c>
      <c r="AW21" s="60">
        <f t="shared" si="5"/>
      </c>
      <c r="AX21" s="60">
        <f>IF(OR(AO21=0,AO21=""),"",IF(OR(AO21=AO6,AO21=AO7,AO21=AO8,AO21=AO9,AO21=AO10,AO21=AO11,AO21=AO12,AO21=AO13,AO21=AO14,AO21=AO15,AO21=AO16,AO21=AO17,AO21=AO18,AO21=AO19,AO21=AO20),"=",""))</f>
      </c>
      <c r="AY21" s="60">
        <f t="shared" si="6"/>
      </c>
      <c r="AZ21" s="60">
        <f t="shared" si="7"/>
      </c>
      <c r="BB21" s="18">
        <f t="shared" si="8"/>
      </c>
      <c r="BC21" s="18">
        <f t="shared" si="9"/>
      </c>
      <c r="BD21" s="16"/>
      <c r="BE21" s="18">
        <f t="shared" si="13"/>
      </c>
      <c r="BF21" s="18">
        <f t="shared" si="13"/>
      </c>
      <c r="BG21" s="18">
        <f t="shared" si="13"/>
      </c>
      <c r="BH21" s="18">
        <f t="shared" si="13"/>
      </c>
      <c r="BI21" s="18">
        <f t="shared" si="13"/>
      </c>
      <c r="BJ21" s="18">
        <f t="shared" si="13"/>
      </c>
      <c r="BK21" s="18">
        <f t="shared" si="13"/>
      </c>
      <c r="BL21" s="18">
        <f t="shared" si="13"/>
      </c>
      <c r="BM21" s="18">
        <f t="shared" si="14"/>
      </c>
      <c r="BN21" s="18">
        <f t="shared" si="14"/>
      </c>
      <c r="BO21" s="18">
        <f t="shared" si="14"/>
      </c>
      <c r="BP21" s="18">
        <f t="shared" si="14"/>
      </c>
      <c r="BQ21" s="18">
        <f t="shared" si="14"/>
      </c>
      <c r="BR21" s="18">
        <f t="shared" si="14"/>
      </c>
      <c r="BS21" s="18">
        <f t="shared" si="14"/>
      </c>
      <c r="BT21" s="18">
        <f t="shared" si="14"/>
      </c>
      <c r="CA21" s="22">
        <f>'Male Athletes'!B22</f>
        <v>64</v>
      </c>
    </row>
    <row r="22" spans="2:79" ht="15.75" customHeight="1">
      <c r="B22" s="60"/>
      <c r="C22" s="56"/>
      <c r="D22" s="56"/>
      <c r="E22" s="67">
        <v>17</v>
      </c>
      <c r="F22" s="64"/>
      <c r="G22" s="37">
        <f t="shared" si="0"/>
      </c>
      <c r="H22" s="37">
        <f t="shared" si="1"/>
      </c>
      <c r="I22" s="166"/>
      <c r="J22" s="167"/>
      <c r="K22" s="166"/>
      <c r="L22" s="167"/>
      <c r="M22" s="166"/>
      <c r="N22" s="167"/>
      <c r="O22" s="166"/>
      <c r="P22" s="167"/>
      <c r="Q22" s="165"/>
      <c r="R22" s="165"/>
      <c r="S22" s="165"/>
      <c r="T22" s="165"/>
      <c r="U22" s="169"/>
      <c r="V22" s="169"/>
      <c r="W22" s="172"/>
      <c r="X22" s="173"/>
      <c r="Y22" s="166"/>
      <c r="Z22" s="167"/>
      <c r="AA22" s="166"/>
      <c r="AB22" s="167"/>
      <c r="AC22" s="166"/>
      <c r="AD22" s="167"/>
      <c r="AE22" s="166"/>
      <c r="AF22" s="167"/>
      <c r="AG22" s="170">
        <v>0</v>
      </c>
      <c r="AH22" s="171"/>
      <c r="AI22" s="65"/>
      <c r="AJ22" s="65"/>
      <c r="AK22" s="66"/>
      <c r="AL22" s="23">
        <f t="shared" si="12"/>
      </c>
      <c r="AM22" s="192"/>
      <c r="AN22" s="187"/>
      <c r="AO22" s="188"/>
      <c r="AP22" s="21">
        <v>0</v>
      </c>
      <c r="AQ22" s="60"/>
      <c r="AR22" s="60">
        <f aca="true" t="shared" si="15" ref="AR22:AR31">IF(AS22="","",REPT(AT22,AS22-1))</f>
      </c>
      <c r="AS22" s="60">
        <f aca="true" t="shared" si="16" ref="AS22:AS31">IF(AT22="","",HLOOKUP(AN22,$BE$5:$BL$22,18,FALSE))</f>
      </c>
      <c r="AT22" s="60">
        <f>IF(OR(AN22=0,AN22=""),"",IF(OR(AN22=AN23,AN22=AN24,AN22=AN25,AN22=AN26,AN22=AN27,AN22=AN28,AN22=AN29,AN22=AN30,AN22=AN31,AN22=AN16,AN22=AN17,AN22=AN18,AN22=AN19,AN22=AN20,AN22=AN21),"=",""))</f>
      </c>
      <c r="AU22" s="60"/>
      <c r="AV22" s="60">
        <f aca="true" t="shared" si="17" ref="AV22:AV31">IF(AW22="","",REPT(AX22,AW22-1))</f>
      </c>
      <c r="AW22" s="60">
        <f aca="true" t="shared" si="18" ref="AW22:AW31">IF(AX22="","",HLOOKUP(AO22,$BM$5:$BT$22,18,FALSE))</f>
      </c>
      <c r="AX22" s="60">
        <f>IF(OR(AO22=0,AO22=""),"",IF(OR(AO22=AO23,AO22=AO24,AO22=AO25,AO22=AO26,AO22=AO27,AO22=AO28,AO22=AO29,AO22=AO30,AO22=AO31,AO22=AO16,AO22=AO17,AO22=AO18,AO22=AO19,AO22=AO20,AO22=AO21),"=",""))</f>
      </c>
      <c r="AY22" s="60">
        <f aca="true" t="shared" si="19" ref="AY22:AY31">IF(OR(AL22=0,AG22=0,AM22="B"),"",AL22)</f>
      </c>
      <c r="AZ22" s="60">
        <f aca="true" t="shared" si="20" ref="AZ22:AZ31">IF(OR(AL22=0,AG22=0,AM22="A"),"",AL22)</f>
      </c>
      <c r="BB22" s="18">
        <f aca="true" t="shared" si="21" ref="BB22:BB31">IF(AY22="","",AY22+($AP22/10))</f>
      </c>
      <c r="BC22" s="18">
        <f aca="true" t="shared" si="22" ref="BC22:BC31">IF(AZ22="","",AZ22+($AP22/10))</f>
      </c>
      <c r="BD22" s="16"/>
      <c r="BE22" s="18">
        <f t="shared" si="13"/>
      </c>
      <c r="BF22" s="18">
        <f t="shared" si="13"/>
      </c>
      <c r="BG22" s="18">
        <f t="shared" si="13"/>
      </c>
      <c r="BH22" s="18">
        <f t="shared" si="13"/>
      </c>
      <c r="BI22" s="18">
        <f t="shared" si="13"/>
      </c>
      <c r="BJ22" s="18">
        <f t="shared" si="13"/>
      </c>
      <c r="BK22" s="18">
        <f t="shared" si="13"/>
      </c>
      <c r="BL22" s="18">
        <f t="shared" si="13"/>
      </c>
      <c r="BM22" s="18">
        <f t="shared" si="14"/>
      </c>
      <c r="BN22" s="18">
        <f t="shared" si="14"/>
      </c>
      <c r="BO22" s="18">
        <f t="shared" si="14"/>
      </c>
      <c r="BP22" s="18">
        <f t="shared" si="14"/>
      </c>
      <c r="BQ22" s="18">
        <f t="shared" si="14"/>
      </c>
      <c r="BR22" s="18">
        <f t="shared" si="14"/>
      </c>
      <c r="BS22" s="18">
        <f t="shared" si="14"/>
      </c>
      <c r="BT22" s="18">
        <f t="shared" si="14"/>
      </c>
      <c r="CA22" s="22">
        <f>'Male Athletes'!B23</f>
        <v>57</v>
      </c>
    </row>
    <row r="23" spans="2:79" ht="15.75" customHeight="1">
      <c r="B23" s="60"/>
      <c r="C23" s="56"/>
      <c r="D23" s="56"/>
      <c r="E23" s="67">
        <v>18</v>
      </c>
      <c r="F23" s="64"/>
      <c r="G23" s="37">
        <f t="shared" si="0"/>
      </c>
      <c r="H23" s="37">
        <f t="shared" si="1"/>
      </c>
      <c r="I23" s="166"/>
      <c r="J23" s="167"/>
      <c r="K23" s="166"/>
      <c r="L23" s="167"/>
      <c r="M23" s="166"/>
      <c r="N23" s="167"/>
      <c r="O23" s="166"/>
      <c r="P23" s="167"/>
      <c r="Q23" s="165"/>
      <c r="R23" s="165"/>
      <c r="S23" s="165"/>
      <c r="T23" s="165"/>
      <c r="U23" s="169"/>
      <c r="V23" s="169"/>
      <c r="W23" s="172"/>
      <c r="X23" s="173"/>
      <c r="Y23" s="166"/>
      <c r="Z23" s="167"/>
      <c r="AA23" s="166"/>
      <c r="AB23" s="167"/>
      <c r="AC23" s="166"/>
      <c r="AD23" s="167"/>
      <c r="AE23" s="166"/>
      <c r="AF23" s="167"/>
      <c r="AG23" s="170">
        <v>0</v>
      </c>
      <c r="AH23" s="171"/>
      <c r="AI23" s="65"/>
      <c r="AJ23" s="65"/>
      <c r="AK23" s="66"/>
      <c r="AL23" s="23">
        <f t="shared" si="12"/>
      </c>
      <c r="AM23" s="192"/>
      <c r="AN23" s="187"/>
      <c r="AO23" s="188"/>
      <c r="AP23" s="21">
        <v>0</v>
      </c>
      <c r="AQ23" s="60"/>
      <c r="AR23" s="60">
        <f t="shared" si="15"/>
      </c>
      <c r="AS23" s="60">
        <f t="shared" si="16"/>
      </c>
      <c r="AT23" s="60">
        <f>IF(OR(AN23=0,AN23=""),"",IF(OR(AN23=AN24,AN23=AN25,AN23=AN26,AN23=AN27,AN23=AN28,AN23=AN29,AN23=AN30,AN23=AN31,AN23=AN16,AN23=AN17,AN23=AN18,AN23=AN19,AN23=AN20,AN23=AN21,AN23=AN22),"=",""))</f>
      </c>
      <c r="AU23" s="60"/>
      <c r="AV23" s="60">
        <f t="shared" si="17"/>
      </c>
      <c r="AW23" s="60">
        <f t="shared" si="18"/>
      </c>
      <c r="AX23" s="60">
        <f>IF(OR(AO23=0,AO23=""),"",IF(OR(AO23=AO24,AO23=AO25,AO23=AO26,AO23=AO27,AO23=AO28,AO23=AO29,AO23=AO30,AO23=AO31,AO23=AO16,AO23=AO17,AO23=AO18,AO23=AO19,AO23=AO20,AO23=AO21,AO23=AO22),"=",""))</f>
      </c>
      <c r="AY23" s="60">
        <f t="shared" si="19"/>
      </c>
      <c r="AZ23" s="60">
        <f t="shared" si="20"/>
      </c>
      <c r="BB23" s="18">
        <f t="shared" si="21"/>
      </c>
      <c r="BC23" s="18">
        <f t="shared" si="22"/>
      </c>
      <c r="BD23" s="16"/>
      <c r="BE23" s="18">
        <f t="shared" si="13"/>
      </c>
      <c r="BF23" s="18">
        <f t="shared" si="13"/>
      </c>
      <c r="BG23" s="18">
        <f t="shared" si="13"/>
      </c>
      <c r="BH23" s="18">
        <f t="shared" si="13"/>
      </c>
      <c r="BI23" s="18">
        <f t="shared" si="13"/>
      </c>
      <c r="BJ23" s="18">
        <f t="shared" si="13"/>
      </c>
      <c r="BK23" s="18">
        <f t="shared" si="13"/>
      </c>
      <c r="BL23" s="18">
        <f t="shared" si="13"/>
      </c>
      <c r="BM23" s="18">
        <f t="shared" si="14"/>
      </c>
      <c r="BN23" s="18">
        <f t="shared" si="14"/>
      </c>
      <c r="BO23" s="18">
        <f t="shared" si="14"/>
      </c>
      <c r="BP23" s="18">
        <f t="shared" si="14"/>
      </c>
      <c r="BQ23" s="18">
        <f t="shared" si="14"/>
      </c>
      <c r="BR23" s="18">
        <f t="shared" si="14"/>
      </c>
      <c r="BS23" s="18">
        <f t="shared" si="14"/>
      </c>
      <c r="BT23" s="18">
        <f t="shared" si="14"/>
      </c>
      <c r="CA23" s="22">
        <f>'Male Athletes'!B24</f>
        <v>77</v>
      </c>
    </row>
    <row r="24" spans="2:79" ht="15.75" customHeight="1">
      <c r="B24" s="60"/>
      <c r="C24" s="56"/>
      <c r="D24" s="56"/>
      <c r="E24" s="67">
        <v>19</v>
      </c>
      <c r="F24" s="64"/>
      <c r="G24" s="37">
        <f t="shared" si="0"/>
      </c>
      <c r="H24" s="37">
        <f t="shared" si="1"/>
      </c>
      <c r="I24" s="166"/>
      <c r="J24" s="167"/>
      <c r="K24" s="166"/>
      <c r="L24" s="167"/>
      <c r="M24" s="166"/>
      <c r="N24" s="167"/>
      <c r="O24" s="166"/>
      <c r="P24" s="167"/>
      <c r="Q24" s="165"/>
      <c r="R24" s="165"/>
      <c r="S24" s="165"/>
      <c r="T24" s="165"/>
      <c r="U24" s="169"/>
      <c r="V24" s="169"/>
      <c r="W24" s="172"/>
      <c r="X24" s="173"/>
      <c r="Y24" s="166"/>
      <c r="Z24" s="167"/>
      <c r="AA24" s="166"/>
      <c r="AB24" s="167"/>
      <c r="AC24" s="166"/>
      <c r="AD24" s="167"/>
      <c r="AE24" s="166"/>
      <c r="AF24" s="167"/>
      <c r="AG24" s="170">
        <v>0</v>
      </c>
      <c r="AH24" s="171"/>
      <c r="AI24" s="65"/>
      <c r="AJ24" s="65"/>
      <c r="AK24" s="66"/>
      <c r="AL24" s="23">
        <f t="shared" si="12"/>
      </c>
      <c r="AM24" s="193"/>
      <c r="AN24" s="189"/>
      <c r="AO24" s="190"/>
      <c r="AP24" s="21">
        <v>0</v>
      </c>
      <c r="AQ24" s="60"/>
      <c r="AR24" s="60">
        <f t="shared" si="15"/>
      </c>
      <c r="AS24" s="60">
        <f t="shared" si="16"/>
      </c>
      <c r="AT24" s="60">
        <f>IF(OR(AN24=0,AN24=""),"",IF(OR(AN24=AN25,AN24=AN26,AN24=AN27,AN24=AN28,AN24=AN29,AN24=AN30,AN24=AN31,AN24=AN16,AN24=AN17,AN24=AN18,AN24=AN19,AN24=AN20,AN24=AN21,AN24=AN22,AN24=AN23),"=",""))</f>
      </c>
      <c r="AU24" s="60"/>
      <c r="AV24" s="60">
        <f t="shared" si="17"/>
      </c>
      <c r="AW24" s="60">
        <f t="shared" si="18"/>
      </c>
      <c r="AX24" s="60">
        <f>IF(OR(AO24=0,AO24=""),"",IF(OR(AO24=AO25,AO24=AO26,AO24=AO27,AO24=AO28,AO24=AO29,AO24=AO30,AO24=AO31,AO24=AO16,AO24=AO17,AO24=AO18,AO24=AO19,AO24=AO20,AO24=AO21,AO24=AO22,AO24=AO23),"=",""))</f>
      </c>
      <c r="AY24" s="60">
        <f t="shared" si="19"/>
      </c>
      <c r="AZ24" s="60">
        <f t="shared" si="20"/>
      </c>
      <c r="BB24" s="18">
        <f t="shared" si="21"/>
      </c>
      <c r="BC24" s="18">
        <f t="shared" si="22"/>
      </c>
      <c r="BD24" s="16"/>
      <c r="BE24" s="18">
        <f t="shared" si="13"/>
      </c>
      <c r="BF24" s="18">
        <f t="shared" si="13"/>
      </c>
      <c r="BG24" s="18">
        <f t="shared" si="13"/>
      </c>
      <c r="BH24" s="18">
        <f t="shared" si="13"/>
      </c>
      <c r="BI24" s="18">
        <f t="shared" si="13"/>
      </c>
      <c r="BJ24" s="18">
        <f t="shared" si="13"/>
      </c>
      <c r="BK24" s="18">
        <f t="shared" si="13"/>
      </c>
      <c r="BL24" s="18">
        <f t="shared" si="13"/>
      </c>
      <c r="BM24" s="18">
        <f t="shared" si="14"/>
      </c>
      <c r="BN24" s="18">
        <f t="shared" si="14"/>
      </c>
      <c r="BO24" s="18">
        <f t="shared" si="14"/>
      </c>
      <c r="BP24" s="18">
        <f t="shared" si="14"/>
      </c>
      <c r="BQ24" s="18">
        <f t="shared" si="14"/>
      </c>
      <c r="BR24" s="18">
        <f t="shared" si="14"/>
      </c>
      <c r="BS24" s="18">
        <f t="shared" si="14"/>
      </c>
      <c r="BT24" s="18">
        <f t="shared" si="14"/>
      </c>
      <c r="CA24" s="22">
        <f>'Male Athletes'!B25</f>
        <v>62</v>
      </c>
    </row>
    <row r="25" spans="2:79" ht="15.75" customHeight="1">
      <c r="B25" s="60"/>
      <c r="C25" s="56"/>
      <c r="D25" s="56"/>
      <c r="E25" s="67">
        <v>20</v>
      </c>
      <c r="F25" s="64"/>
      <c r="G25" s="37">
        <f t="shared" si="0"/>
      </c>
      <c r="H25" s="37">
        <f t="shared" si="1"/>
      </c>
      <c r="I25" s="166"/>
      <c r="J25" s="167"/>
      <c r="K25" s="166"/>
      <c r="L25" s="167"/>
      <c r="M25" s="166"/>
      <c r="N25" s="167"/>
      <c r="O25" s="166"/>
      <c r="P25" s="167"/>
      <c r="Q25" s="165"/>
      <c r="R25" s="165"/>
      <c r="S25" s="165"/>
      <c r="T25" s="165"/>
      <c r="U25" s="169"/>
      <c r="V25" s="169"/>
      <c r="W25" s="172"/>
      <c r="X25" s="173"/>
      <c r="Y25" s="166"/>
      <c r="Z25" s="167"/>
      <c r="AA25" s="166"/>
      <c r="AB25" s="167"/>
      <c r="AC25" s="166"/>
      <c r="AD25" s="167"/>
      <c r="AE25" s="166"/>
      <c r="AF25" s="167"/>
      <c r="AG25" s="170">
        <v>0</v>
      </c>
      <c r="AH25" s="171"/>
      <c r="AI25" s="65"/>
      <c r="AJ25" s="65"/>
      <c r="AK25" s="66"/>
      <c r="AL25" s="23">
        <f t="shared" si="12"/>
      </c>
      <c r="AM25" s="191" t="s">
        <v>320</v>
      </c>
      <c r="AN25" s="230"/>
      <c r="AO25" s="186"/>
      <c r="AP25" s="21">
        <v>0</v>
      </c>
      <c r="AQ25" s="60"/>
      <c r="AR25" s="60">
        <f t="shared" si="15"/>
      </c>
      <c r="AS25" s="60">
        <f t="shared" si="16"/>
      </c>
      <c r="AT25" s="60">
        <f>IF(OR(AN25=0,AN25=""),"",IF(OR(AN25=AN26,AN25=AN27,AN25=AN28,AN25=AN29,AN25=AN30,AN25=AN31,AN25=AN16,AN25=AN17,AN25=AN18,AN25=AN19,AN25=AN20,AN25=AN21,AN25=AN22,AN25=AN23,AN25=AN24),"=",""))</f>
      </c>
      <c r="AU25" s="60"/>
      <c r="AV25" s="60">
        <f t="shared" si="17"/>
      </c>
      <c r="AW25" s="60">
        <f t="shared" si="18"/>
      </c>
      <c r="AX25" s="60">
        <f>IF(OR(AO25=0,AO25=""),"",IF(OR(AO25=AO26,AO25=AO27,AO25=AO28,AO25=AO29,AO25=AO30,AO25=AO31,AO25=AO16,AO25=AO17,AO25=AO18,AO25=AO19,AO25=AO20,AO25=AO21,AO25=AO22,AO25=AO23,AO25=AO24),"=",""))</f>
      </c>
      <c r="AY25" s="60">
        <f t="shared" si="19"/>
      </c>
      <c r="AZ25" s="60">
        <f t="shared" si="20"/>
      </c>
      <c r="BB25" s="18">
        <f t="shared" si="21"/>
      </c>
      <c r="BC25" s="18">
        <f t="shared" si="22"/>
      </c>
      <c r="BD25" s="16"/>
      <c r="BE25" s="18">
        <f t="shared" si="13"/>
      </c>
      <c r="BF25" s="18">
        <f t="shared" si="13"/>
      </c>
      <c r="BG25" s="18">
        <f t="shared" si="13"/>
      </c>
      <c r="BH25" s="18">
        <f t="shared" si="13"/>
      </c>
      <c r="BI25" s="18">
        <f t="shared" si="13"/>
      </c>
      <c r="BJ25" s="18">
        <f t="shared" si="13"/>
      </c>
      <c r="BK25" s="18">
        <f t="shared" si="13"/>
      </c>
      <c r="BL25" s="18">
        <f t="shared" si="13"/>
      </c>
      <c r="BM25" s="18">
        <f t="shared" si="14"/>
      </c>
      <c r="BN25" s="18">
        <f t="shared" si="14"/>
      </c>
      <c r="BO25" s="18">
        <f t="shared" si="14"/>
      </c>
      <c r="BP25" s="18">
        <f t="shared" si="14"/>
      </c>
      <c r="BQ25" s="18">
        <f t="shared" si="14"/>
      </c>
      <c r="BR25" s="18">
        <f t="shared" si="14"/>
      </c>
      <c r="BS25" s="18">
        <f t="shared" si="14"/>
      </c>
      <c r="BT25" s="18">
        <f t="shared" si="14"/>
      </c>
      <c r="CA25" s="22">
        <f>'Male Athletes'!B26</f>
        <v>0</v>
      </c>
    </row>
    <row r="26" spans="2:79" ht="15.75" customHeight="1">
      <c r="B26" s="60"/>
      <c r="C26" s="56"/>
      <c r="D26" s="56"/>
      <c r="E26" s="67">
        <v>21</v>
      </c>
      <c r="F26" s="64"/>
      <c r="G26" s="37">
        <f t="shared" si="0"/>
      </c>
      <c r="H26" s="37">
        <f t="shared" si="1"/>
      </c>
      <c r="I26" s="166"/>
      <c r="J26" s="167"/>
      <c r="K26" s="166"/>
      <c r="L26" s="167"/>
      <c r="M26" s="166"/>
      <c r="N26" s="167"/>
      <c r="O26" s="166"/>
      <c r="P26" s="167"/>
      <c r="Q26" s="165"/>
      <c r="R26" s="165"/>
      <c r="S26" s="165"/>
      <c r="T26" s="165"/>
      <c r="U26" s="169"/>
      <c r="V26" s="169"/>
      <c r="W26" s="172"/>
      <c r="X26" s="173"/>
      <c r="Y26" s="166"/>
      <c r="Z26" s="167"/>
      <c r="AA26" s="166"/>
      <c r="AB26" s="167"/>
      <c r="AC26" s="166"/>
      <c r="AD26" s="167"/>
      <c r="AE26" s="166"/>
      <c r="AF26" s="167"/>
      <c r="AG26" s="170">
        <v>0</v>
      </c>
      <c r="AH26" s="171"/>
      <c r="AI26" s="65"/>
      <c r="AJ26" s="65"/>
      <c r="AK26" s="66"/>
      <c r="AL26" s="23">
        <f t="shared" si="12"/>
      </c>
      <c r="AM26" s="192"/>
      <c r="AN26" s="231"/>
      <c r="AO26" s="188"/>
      <c r="AP26" s="21"/>
      <c r="AQ26" s="60"/>
      <c r="AR26" s="60">
        <f t="shared" si="15"/>
      </c>
      <c r="AS26" s="60">
        <f t="shared" si="16"/>
      </c>
      <c r="AT26" s="60">
        <f>IF(OR(AN26=0,AN26=""),"",IF(OR(AN26=AN27,AN26=AN28,AN26=AN29,AN26=AN30,AN26=AN31,AN26=AN16,AN26=AN17,AN26=AN18,AN26=AN19,AN26=AN20,AN26=AN21,AN26=AN22,AN26=AN23,AN26=AN24,AN26=AN25),"=",""))</f>
      </c>
      <c r="AU26" s="60"/>
      <c r="AV26" s="60">
        <f t="shared" si="17"/>
      </c>
      <c r="AW26" s="60">
        <f t="shared" si="18"/>
      </c>
      <c r="AX26" s="60">
        <f>IF(OR(AO26=0,AO26=""),"",IF(OR(AO26=AO27,AO26=AO28,AO26=AO29,AO26=AO30,AO26=AO31,AO26=AO16,AO26=AO17,AO26=AO18,AO26=AO19,AO26=AO20,AO26=AO21,AO26=AO22,AO26=AO23,AO26=AO24,AO26=AO25),"=",""))</f>
      </c>
      <c r="AY26" s="60">
        <f t="shared" si="19"/>
      </c>
      <c r="AZ26" s="60">
        <f t="shared" si="20"/>
      </c>
      <c r="BB26" s="18">
        <f t="shared" si="21"/>
      </c>
      <c r="BC26" s="18">
        <f t="shared" si="22"/>
      </c>
      <c r="BD26" s="16"/>
      <c r="BE26" s="18">
        <f t="shared" si="13"/>
      </c>
      <c r="BF26" s="18">
        <f t="shared" si="13"/>
      </c>
      <c r="BG26" s="18">
        <f t="shared" si="13"/>
      </c>
      <c r="BH26" s="18">
        <f t="shared" si="13"/>
      </c>
      <c r="BI26" s="18">
        <f t="shared" si="13"/>
      </c>
      <c r="BJ26" s="18">
        <f t="shared" si="13"/>
      </c>
      <c r="BK26" s="18">
        <f t="shared" si="13"/>
      </c>
      <c r="BL26" s="18">
        <f t="shared" si="13"/>
      </c>
      <c r="BM26" s="18">
        <f t="shared" si="14"/>
      </c>
      <c r="BN26" s="18">
        <f t="shared" si="14"/>
      </c>
      <c r="BO26" s="18">
        <f t="shared" si="14"/>
      </c>
      <c r="BP26" s="18">
        <f t="shared" si="14"/>
      </c>
      <c r="BQ26" s="18">
        <f t="shared" si="14"/>
      </c>
      <c r="BR26" s="18">
        <f t="shared" si="14"/>
      </c>
      <c r="BS26" s="18">
        <f t="shared" si="14"/>
      </c>
      <c r="BT26" s="18">
        <f t="shared" si="14"/>
      </c>
      <c r="CA26" s="22">
        <f>'Male Athletes'!B27</f>
        <v>0</v>
      </c>
    </row>
    <row r="27" spans="2:79" ht="15.75" customHeight="1">
      <c r="B27" s="60"/>
      <c r="C27" s="56"/>
      <c r="D27" s="56"/>
      <c r="E27" s="67">
        <v>22</v>
      </c>
      <c r="F27" s="64"/>
      <c r="G27" s="37">
        <f t="shared" si="0"/>
      </c>
      <c r="H27" s="37">
        <f t="shared" si="1"/>
      </c>
      <c r="I27" s="166"/>
      <c r="J27" s="167"/>
      <c r="K27" s="166"/>
      <c r="L27" s="167"/>
      <c r="M27" s="166"/>
      <c r="N27" s="167"/>
      <c r="O27" s="166"/>
      <c r="P27" s="167"/>
      <c r="Q27" s="165"/>
      <c r="R27" s="165"/>
      <c r="S27" s="165"/>
      <c r="T27" s="165"/>
      <c r="U27" s="169"/>
      <c r="V27" s="169"/>
      <c r="W27" s="168"/>
      <c r="X27" s="167"/>
      <c r="Y27" s="166"/>
      <c r="Z27" s="167"/>
      <c r="AA27" s="166"/>
      <c r="AB27" s="167"/>
      <c r="AC27" s="166"/>
      <c r="AD27" s="167"/>
      <c r="AE27" s="166"/>
      <c r="AF27" s="167"/>
      <c r="AG27" s="170">
        <v>0</v>
      </c>
      <c r="AH27" s="171"/>
      <c r="AI27" s="65"/>
      <c r="AJ27" s="65"/>
      <c r="AK27" s="66"/>
      <c r="AL27" s="23">
        <f t="shared" si="12"/>
      </c>
      <c r="AM27" s="192"/>
      <c r="AN27" s="231"/>
      <c r="AO27" s="188"/>
      <c r="AP27" s="21">
        <v>0</v>
      </c>
      <c r="AQ27" s="60"/>
      <c r="AR27" s="60">
        <f t="shared" si="15"/>
      </c>
      <c r="AS27" s="60">
        <f t="shared" si="16"/>
      </c>
      <c r="AT27" s="60">
        <f>IF(OR(AN27=0,AN27=""),"",IF(OR(AN27=AN28,AN27=AN29,AN27=AN30,AN27=AN31,AN27=AN16,AN27=AN17,AN27=AN18,AN27=AN19,AN27=AN20,AN27=AN21,AN27=AN22,AN27=AN23,AN27=AN24,AN27=AN25,AN27=AN26),"=",""))</f>
      </c>
      <c r="AU27" s="60"/>
      <c r="AV27" s="60">
        <f t="shared" si="17"/>
      </c>
      <c r="AW27" s="60">
        <f t="shared" si="18"/>
      </c>
      <c r="AX27" s="60">
        <f>IF(OR(AO27=0,AO27=""),"",IF(OR(AO27=AO28,AO27=AO29,AO27=AO30,AO27=AO31,AO27=AO16,AO27=AO17,AO27=AO18,AO27=AO19,AO27=AO20,AO27=AO21,AO27=AO22,AO27=AO23,AO27=AO24,AO27=AO25,AO27=AO26),"=",""))</f>
      </c>
      <c r="AY27" s="60">
        <f t="shared" si="19"/>
      </c>
      <c r="AZ27" s="60">
        <f t="shared" si="20"/>
      </c>
      <c r="BB27" s="18">
        <f t="shared" si="21"/>
      </c>
      <c r="BC27" s="18">
        <f t="shared" si="22"/>
      </c>
      <c r="BD27" s="16"/>
      <c r="BE27" s="18">
        <f t="shared" si="13"/>
      </c>
      <c r="BF27" s="18">
        <f t="shared" si="13"/>
      </c>
      <c r="BG27" s="18">
        <f t="shared" si="13"/>
      </c>
      <c r="BH27" s="18">
        <f t="shared" si="13"/>
      </c>
      <c r="BI27" s="18">
        <f t="shared" si="13"/>
      </c>
      <c r="BJ27" s="18">
        <f t="shared" si="13"/>
      </c>
      <c r="BK27" s="18">
        <f t="shared" si="13"/>
      </c>
      <c r="BL27" s="18">
        <f t="shared" si="13"/>
      </c>
      <c r="BM27" s="18">
        <f t="shared" si="14"/>
      </c>
      <c r="BN27" s="18">
        <f t="shared" si="14"/>
      </c>
      <c r="BO27" s="18">
        <f t="shared" si="14"/>
      </c>
      <c r="BP27" s="18">
        <f t="shared" si="14"/>
      </c>
      <c r="BQ27" s="18">
        <f t="shared" si="14"/>
      </c>
      <c r="BR27" s="18">
        <f t="shared" si="14"/>
      </c>
      <c r="BS27" s="18">
        <f t="shared" si="14"/>
      </c>
      <c r="BT27" s="18">
        <f t="shared" si="14"/>
      </c>
      <c r="CA27" s="22">
        <f>'Male Athletes'!B28</f>
        <v>0</v>
      </c>
    </row>
    <row r="28" spans="2:79" ht="15.75" customHeight="1">
      <c r="B28" s="60"/>
      <c r="C28" s="56"/>
      <c r="D28" s="56"/>
      <c r="E28" s="67">
        <v>23</v>
      </c>
      <c r="F28" s="64"/>
      <c r="G28" s="37">
        <f t="shared" si="0"/>
      </c>
      <c r="H28" s="37">
        <f t="shared" si="1"/>
      </c>
      <c r="I28" s="166"/>
      <c r="J28" s="167"/>
      <c r="K28" s="166"/>
      <c r="L28" s="167"/>
      <c r="M28" s="166"/>
      <c r="N28" s="167"/>
      <c r="O28" s="166"/>
      <c r="P28" s="167"/>
      <c r="Q28" s="165"/>
      <c r="R28" s="165"/>
      <c r="S28" s="165"/>
      <c r="T28" s="165"/>
      <c r="U28" s="169"/>
      <c r="V28" s="169"/>
      <c r="W28" s="168"/>
      <c r="X28" s="167"/>
      <c r="Y28" s="166"/>
      <c r="Z28" s="167"/>
      <c r="AA28" s="166"/>
      <c r="AB28" s="167"/>
      <c r="AC28" s="166"/>
      <c r="AD28" s="167"/>
      <c r="AE28" s="166"/>
      <c r="AF28" s="167"/>
      <c r="AG28" s="170">
        <v>0</v>
      </c>
      <c r="AH28" s="171"/>
      <c r="AI28" s="65"/>
      <c r="AJ28" s="65"/>
      <c r="AK28" s="66"/>
      <c r="AL28" s="23">
        <f t="shared" si="12"/>
      </c>
      <c r="AM28" s="192"/>
      <c r="AN28" s="231"/>
      <c r="AO28" s="188"/>
      <c r="AP28" s="21">
        <v>0</v>
      </c>
      <c r="AQ28" s="60"/>
      <c r="AR28" s="60">
        <f t="shared" si="15"/>
      </c>
      <c r="AS28" s="60">
        <f t="shared" si="16"/>
      </c>
      <c r="AT28" s="60">
        <f>IF(OR(AN28=0,AN28=""),"",IF(OR(AN28=AN29,AN28=AN30,AN28=AN31,AN28=AN16,AN28=AN17,AN28=AN18,AN28=AN19,AN28=AN20,AN28=AN21,AN28=AN22,AN28=AN23,AN28=AN24,AN28=AN25,AN28=AN26,AN28=AN27),"=",""))</f>
      </c>
      <c r="AU28" s="60"/>
      <c r="AV28" s="60">
        <f t="shared" si="17"/>
      </c>
      <c r="AW28" s="60">
        <f t="shared" si="18"/>
      </c>
      <c r="AX28" s="60">
        <f>IF(OR(AO28=0,AO28=""),"",IF(OR(AO28=AO29,AO28=AO30,AO28=AO31,AO28=AO16,AO28=AO17,AO28=AO18,AO28=AO19,AO28=AO20,AO28=AO21,AO28=AO22,AO28=AO23,AO28=AO24,AO28=AO25,AO28=AO26,AO28=AO27),"=",""))</f>
      </c>
      <c r="AY28" s="60">
        <f t="shared" si="19"/>
      </c>
      <c r="AZ28" s="60">
        <f t="shared" si="20"/>
      </c>
      <c r="BB28" s="18">
        <f t="shared" si="21"/>
      </c>
      <c r="BC28" s="18">
        <f t="shared" si="22"/>
      </c>
      <c r="BD28" s="16"/>
      <c r="BE28" s="18">
        <f t="shared" si="13"/>
      </c>
      <c r="BF28" s="18">
        <f t="shared" si="13"/>
      </c>
      <c r="BG28" s="18">
        <f t="shared" si="13"/>
      </c>
      <c r="BH28" s="18">
        <f t="shared" si="13"/>
      </c>
      <c r="BI28" s="18">
        <f t="shared" si="13"/>
      </c>
      <c r="BJ28" s="18">
        <f t="shared" si="13"/>
      </c>
      <c r="BK28" s="18">
        <f t="shared" si="13"/>
      </c>
      <c r="BL28" s="18">
        <f t="shared" si="13"/>
      </c>
      <c r="BM28" s="18">
        <f t="shared" si="14"/>
      </c>
      <c r="BN28" s="18">
        <f t="shared" si="14"/>
      </c>
      <c r="BO28" s="18">
        <f t="shared" si="14"/>
      </c>
      <c r="BP28" s="18">
        <f t="shared" si="14"/>
      </c>
      <c r="BQ28" s="18">
        <f t="shared" si="14"/>
      </c>
      <c r="BR28" s="18">
        <f t="shared" si="14"/>
      </c>
      <c r="BS28" s="18">
        <f t="shared" si="14"/>
      </c>
      <c r="BT28" s="18">
        <f t="shared" si="14"/>
      </c>
      <c r="CA28" s="22">
        <f>'Male Athletes'!B29</f>
        <v>0</v>
      </c>
    </row>
    <row r="29" spans="2:79" ht="15.75" customHeight="1">
      <c r="B29" s="60"/>
      <c r="C29" s="56"/>
      <c r="D29" s="56"/>
      <c r="E29" s="67">
        <v>24</v>
      </c>
      <c r="F29" s="64"/>
      <c r="G29" s="37">
        <f t="shared" si="0"/>
      </c>
      <c r="H29" s="37">
        <f t="shared" si="1"/>
      </c>
      <c r="I29" s="166"/>
      <c r="J29" s="167"/>
      <c r="K29" s="166"/>
      <c r="L29" s="167"/>
      <c r="M29" s="166"/>
      <c r="N29" s="167"/>
      <c r="O29" s="166"/>
      <c r="P29" s="167"/>
      <c r="Q29" s="165"/>
      <c r="R29" s="165"/>
      <c r="S29" s="165"/>
      <c r="T29" s="165"/>
      <c r="U29" s="169"/>
      <c r="V29" s="169"/>
      <c r="W29" s="168"/>
      <c r="X29" s="167"/>
      <c r="Y29" s="166"/>
      <c r="Z29" s="167"/>
      <c r="AA29" s="166"/>
      <c r="AB29" s="167"/>
      <c r="AC29" s="166"/>
      <c r="AD29" s="167"/>
      <c r="AE29" s="166"/>
      <c r="AF29" s="167"/>
      <c r="AG29" s="170">
        <v>0</v>
      </c>
      <c r="AH29" s="171"/>
      <c r="AI29" s="65"/>
      <c r="AJ29" s="65"/>
      <c r="AK29" s="66"/>
      <c r="AL29" s="23">
        <f t="shared" si="12"/>
      </c>
      <c r="AM29" s="192"/>
      <c r="AN29" s="231"/>
      <c r="AO29" s="188"/>
      <c r="AP29" s="21"/>
      <c r="AQ29" s="60"/>
      <c r="AR29" s="60">
        <f t="shared" si="15"/>
      </c>
      <c r="AS29" s="60">
        <f t="shared" si="16"/>
      </c>
      <c r="AT29" s="60">
        <f>IF(OR(AN29=0,AN29=""),"",IF(OR(AN29=AN30,AN29=AN31,AN29=AN16,AN29=AN17,AN29=AN18,AN29=AN19,AN29=AN20,AN29=AN21,AN29=AN22,AN29=AN23,AN29=AN24,AN29=AN25,AN29=AN26,AN29=AN27,AN29=AN28),"=",""))</f>
      </c>
      <c r="AU29" s="60"/>
      <c r="AV29" s="60">
        <f t="shared" si="17"/>
      </c>
      <c r="AW29" s="60">
        <f t="shared" si="18"/>
      </c>
      <c r="AX29" s="60">
        <f>IF(OR(AO29=0,AO29=""),"",IF(OR(AO29=AO30,AO29=AO31,AO29=AO16,AO29=AO17,AO29=AO18,AO29=AO19,AO29=AO20,AO29=AO21,AO29=AO22,AO29=AO23,AO29=AO24,AO29=AO25,AO29=AO26,AO29=AO27,AO29=AO28),"=",""))</f>
      </c>
      <c r="AY29" s="60">
        <f t="shared" si="19"/>
      </c>
      <c r="AZ29" s="60">
        <f t="shared" si="20"/>
      </c>
      <c r="BB29" s="18">
        <f t="shared" si="21"/>
      </c>
      <c r="BC29" s="18">
        <f t="shared" si="22"/>
      </c>
      <c r="BD29" s="16"/>
      <c r="BE29" s="18">
        <f t="shared" si="13"/>
      </c>
      <c r="BF29" s="18">
        <f t="shared" si="13"/>
      </c>
      <c r="BG29" s="18">
        <f t="shared" si="13"/>
      </c>
      <c r="BH29" s="18">
        <f t="shared" si="13"/>
      </c>
      <c r="BI29" s="18">
        <f t="shared" si="13"/>
      </c>
      <c r="BJ29" s="18">
        <f t="shared" si="13"/>
      </c>
      <c r="BK29" s="18">
        <f t="shared" si="13"/>
      </c>
      <c r="BL29" s="18">
        <f t="shared" si="13"/>
      </c>
      <c r="BM29" s="18">
        <f t="shared" si="14"/>
      </c>
      <c r="BN29" s="18">
        <f t="shared" si="14"/>
      </c>
      <c r="BO29" s="18">
        <f t="shared" si="14"/>
      </c>
      <c r="BP29" s="18">
        <f t="shared" si="14"/>
      </c>
      <c r="BQ29" s="18">
        <f t="shared" si="14"/>
      </c>
      <c r="BR29" s="18">
        <f t="shared" si="14"/>
      </c>
      <c r="BS29" s="18">
        <f t="shared" si="14"/>
      </c>
      <c r="BT29" s="18">
        <f t="shared" si="14"/>
      </c>
      <c r="CA29" s="22">
        <f>'Male Athletes'!B30</f>
        <v>0</v>
      </c>
    </row>
    <row r="30" spans="2:79" ht="15.75" customHeight="1">
      <c r="B30" s="60"/>
      <c r="C30" s="56"/>
      <c r="D30" s="56"/>
      <c r="E30" s="67">
        <v>25</v>
      </c>
      <c r="F30" s="64"/>
      <c r="G30" s="37">
        <f t="shared" si="0"/>
      </c>
      <c r="H30" s="37">
        <f t="shared" si="1"/>
      </c>
      <c r="I30" s="166"/>
      <c r="J30" s="167"/>
      <c r="K30" s="166"/>
      <c r="L30" s="167"/>
      <c r="M30" s="166"/>
      <c r="N30" s="167"/>
      <c r="O30" s="166"/>
      <c r="P30" s="167"/>
      <c r="Q30" s="165"/>
      <c r="R30" s="165"/>
      <c r="S30" s="165"/>
      <c r="T30" s="165"/>
      <c r="U30" s="169"/>
      <c r="V30" s="169"/>
      <c r="W30" s="168"/>
      <c r="X30" s="167"/>
      <c r="Y30" s="166"/>
      <c r="Z30" s="167"/>
      <c r="AA30" s="166"/>
      <c r="AB30" s="167"/>
      <c r="AC30" s="166"/>
      <c r="AD30" s="167"/>
      <c r="AE30" s="166"/>
      <c r="AF30" s="167"/>
      <c r="AG30" s="170">
        <v>0</v>
      </c>
      <c r="AH30" s="171"/>
      <c r="AI30" s="65"/>
      <c r="AJ30" s="65"/>
      <c r="AK30" s="66"/>
      <c r="AL30" s="23">
        <f t="shared" si="12"/>
      </c>
      <c r="AM30" s="192"/>
      <c r="AN30" s="231"/>
      <c r="AO30" s="188"/>
      <c r="AP30" s="21">
        <v>0</v>
      </c>
      <c r="AQ30" s="60"/>
      <c r="AR30" s="60">
        <f t="shared" si="15"/>
      </c>
      <c r="AS30" s="60">
        <f t="shared" si="16"/>
      </c>
      <c r="AT30" s="60">
        <f>IF(OR(AN30=0,AN30=""),"",IF(OR(AN30=AN31,AN30=AN16,AN30=AN17,AN30=AN18,AN30=AN19,AN30=AN20,AN30=AN21,AN30=AN22,AN30=AN23,AN30=AN24,AN30=AN25,AN30=AN26,AN30=AN27,AN30=AN28,AN30=AN29),"=",""))</f>
      </c>
      <c r="AU30" s="60"/>
      <c r="AV30" s="60">
        <f t="shared" si="17"/>
      </c>
      <c r="AW30" s="60">
        <f t="shared" si="18"/>
      </c>
      <c r="AX30" s="60">
        <f>IF(OR(AO30=0,AO30=""),"",IF(OR(AO30=AO31,AO30=AO16,AO30=AO17,AO30=AO18,AO30=AO19,AO30=AO20,AO30=AO21,AO30=AO22,AO30=AO23,AO30=AO24,AO30=AO25,AO30=AO26,AO30=AO27,AO30=AO28,AO30=AO29),"=",""))</f>
      </c>
      <c r="AY30" s="60">
        <f t="shared" si="19"/>
      </c>
      <c r="AZ30" s="60">
        <f t="shared" si="20"/>
      </c>
      <c r="BB30" s="18">
        <f t="shared" si="21"/>
      </c>
      <c r="BC30" s="18">
        <f t="shared" si="22"/>
      </c>
      <c r="BD30" s="16"/>
      <c r="BE30" s="18">
        <f t="shared" si="13"/>
      </c>
      <c r="BF30" s="18">
        <f t="shared" si="13"/>
      </c>
      <c r="BG30" s="18">
        <f t="shared" si="13"/>
      </c>
      <c r="BH30" s="18">
        <f t="shared" si="13"/>
      </c>
      <c r="BI30" s="18">
        <f t="shared" si="13"/>
      </c>
      <c r="BJ30" s="18">
        <f t="shared" si="13"/>
      </c>
      <c r="BK30" s="18">
        <f t="shared" si="13"/>
      </c>
      <c r="BL30" s="18">
        <f t="shared" si="13"/>
      </c>
      <c r="BM30" s="18">
        <f t="shared" si="14"/>
      </c>
      <c r="BN30" s="18">
        <f t="shared" si="14"/>
      </c>
      <c r="BO30" s="18">
        <f t="shared" si="14"/>
      </c>
      <c r="BP30" s="18">
        <f t="shared" si="14"/>
      </c>
      <c r="BQ30" s="18">
        <f t="shared" si="14"/>
      </c>
      <c r="BR30" s="18">
        <f t="shared" si="14"/>
      </c>
      <c r="BS30" s="18">
        <f t="shared" si="14"/>
      </c>
      <c r="BT30" s="18">
        <f t="shared" si="14"/>
      </c>
      <c r="CA30" s="22">
        <f>'Male Athletes'!B31</f>
        <v>0</v>
      </c>
    </row>
    <row r="31" spans="2:79" ht="15.75" customHeight="1">
      <c r="B31" s="60"/>
      <c r="C31" s="56"/>
      <c r="D31" s="56"/>
      <c r="E31" s="67">
        <v>26</v>
      </c>
      <c r="F31" s="64"/>
      <c r="G31" s="37">
        <f t="shared" si="0"/>
      </c>
      <c r="H31" s="37">
        <f t="shared" si="1"/>
      </c>
      <c r="I31" s="166"/>
      <c r="J31" s="167"/>
      <c r="K31" s="166"/>
      <c r="L31" s="167"/>
      <c r="M31" s="166"/>
      <c r="N31" s="167"/>
      <c r="O31" s="166"/>
      <c r="P31" s="167"/>
      <c r="Q31" s="165"/>
      <c r="R31" s="165"/>
      <c r="S31" s="165"/>
      <c r="T31" s="165"/>
      <c r="U31" s="169"/>
      <c r="V31" s="169"/>
      <c r="W31" s="168"/>
      <c r="X31" s="167"/>
      <c r="Y31" s="166"/>
      <c r="Z31" s="167"/>
      <c r="AA31" s="166"/>
      <c r="AB31" s="167"/>
      <c r="AC31" s="166"/>
      <c r="AD31" s="167"/>
      <c r="AE31" s="166"/>
      <c r="AF31" s="167"/>
      <c r="AG31" s="166"/>
      <c r="AH31" s="167"/>
      <c r="AI31" s="68"/>
      <c r="AJ31" s="68"/>
      <c r="AK31" s="68"/>
      <c r="AL31" s="23">
        <f t="shared" si="12"/>
      </c>
      <c r="AM31" s="193"/>
      <c r="AN31" s="232"/>
      <c r="AO31" s="190"/>
      <c r="AP31" s="21">
        <v>0</v>
      </c>
      <c r="AQ31" s="60"/>
      <c r="AR31" s="60">
        <f t="shared" si="15"/>
      </c>
      <c r="AS31" s="60">
        <f t="shared" si="16"/>
      </c>
      <c r="AT31" s="60">
        <f>IF(OR(AN31=0,AN31=""),"",IF(OR(AN31=AN16,AN31=AN17,AN31=AN18,AN31=AN19,AN31=AN20,AN31=AN21,AN31=AN22,AN31=AN23,AN31=AN24,AN31=AN25,AN31=AN26,AN31=AN27,AN31=AN28,AN31=AN29,AN31=AN30),"=",""))</f>
      </c>
      <c r="AU31" s="60"/>
      <c r="AV31" s="60">
        <f t="shared" si="17"/>
      </c>
      <c r="AW31" s="60">
        <f t="shared" si="18"/>
      </c>
      <c r="AX31" s="60">
        <f>IF(OR(AO31=0,AO31=""),"",IF(OR(AO31=AO16,AO31=AO17,AO31=AO18,AO31=AO19,AO31=AO20,AO31=AO21,AO31=AO22,AO31=AO23,AO31=AO24,AO31=AO25,AO31=AO26,AO31=AO27,AO31=AO28,AO31=AO29,AO31=AO30),"=",""))</f>
      </c>
      <c r="AY31" s="60">
        <f t="shared" si="19"/>
      </c>
      <c r="AZ31" s="60">
        <f t="shared" si="20"/>
      </c>
      <c r="BB31" s="18">
        <f t="shared" si="21"/>
      </c>
      <c r="BC31" s="18">
        <f t="shared" si="22"/>
      </c>
      <c r="BD31" s="16"/>
      <c r="BE31" s="18">
        <f t="shared" si="13"/>
      </c>
      <c r="BF31" s="18">
        <f t="shared" si="13"/>
      </c>
      <c r="BG31" s="18">
        <f t="shared" si="13"/>
      </c>
      <c r="BH31" s="18">
        <f t="shared" si="13"/>
      </c>
      <c r="BI31" s="18">
        <f t="shared" si="13"/>
      </c>
      <c r="BJ31" s="18">
        <f t="shared" si="13"/>
      </c>
      <c r="BK31" s="18">
        <f t="shared" si="13"/>
      </c>
      <c r="BL31" s="18">
        <f t="shared" si="13"/>
      </c>
      <c r="BM31" s="18">
        <f t="shared" si="14"/>
      </c>
      <c r="BN31" s="18">
        <f t="shared" si="14"/>
      </c>
      <c r="BO31" s="18">
        <f t="shared" si="14"/>
      </c>
      <c r="BP31" s="18">
        <f t="shared" si="14"/>
      </c>
      <c r="BQ31" s="18">
        <f t="shared" si="14"/>
      </c>
      <c r="BR31" s="18">
        <f t="shared" si="14"/>
      </c>
      <c r="BS31" s="18">
        <f t="shared" si="14"/>
      </c>
      <c r="BT31" s="18">
        <f t="shared" si="14"/>
      </c>
      <c r="CA31" s="22">
        <f>'Male Athletes'!B32</f>
        <v>0</v>
      </c>
    </row>
    <row r="32" spans="1:79" ht="20.25">
      <c r="A32" s="46">
        <v>41</v>
      </c>
      <c r="B32" s="46">
        <v>26</v>
      </c>
      <c r="E32" s="47" t="s">
        <v>328</v>
      </c>
      <c r="F32" s="48"/>
      <c r="G32" s="48"/>
      <c r="H32" s="48"/>
      <c r="I32" s="48"/>
      <c r="J32" s="48"/>
      <c r="K32" s="48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50"/>
      <c r="AP32" s="51"/>
      <c r="CA32" s="22">
        <f>'Male Athletes'!B33</f>
        <v>0</v>
      </c>
    </row>
    <row r="33" spans="2:79" ht="15.75" customHeight="1">
      <c r="B33" s="52"/>
      <c r="C33" s="53"/>
      <c r="D33" s="53"/>
      <c r="E33" s="182" t="s">
        <v>315</v>
      </c>
      <c r="F33" s="184"/>
      <c r="G33" s="154" t="str">
        <f>G2</f>
        <v>England Athletics Combined Events</v>
      </c>
      <c r="H33" s="155"/>
      <c r="I33" s="182" t="s">
        <v>316</v>
      </c>
      <c r="J33" s="183"/>
      <c r="K33" s="184"/>
      <c r="L33" s="217" t="str">
        <f>L2</f>
        <v>Birmingham Alexander Stadium</v>
      </c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9"/>
      <c r="AA33" s="182" t="s">
        <v>293</v>
      </c>
      <c r="AB33" s="183"/>
      <c r="AC33" s="184"/>
      <c r="AD33" s="152">
        <f>AD2</f>
        <v>39599</v>
      </c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60"/>
      <c r="AP33" s="54"/>
      <c r="CA33" s="22">
        <f>'Male Athletes'!B34</f>
        <v>0</v>
      </c>
    </row>
    <row r="34" spans="2:79" ht="15.75" customHeight="1">
      <c r="B34" s="55"/>
      <c r="C34" s="55"/>
      <c r="D34" s="55"/>
      <c r="E34" s="182" t="s">
        <v>294</v>
      </c>
      <c r="F34" s="184"/>
      <c r="G34" s="154" t="s">
        <v>339</v>
      </c>
      <c r="H34" s="155"/>
      <c r="I34" s="182" t="s">
        <v>295</v>
      </c>
      <c r="J34" s="183"/>
      <c r="K34" s="184"/>
      <c r="L34" s="206">
        <f>L3</f>
        <v>0</v>
      </c>
      <c r="M34" s="207"/>
      <c r="N34" s="208"/>
      <c r="O34" s="182"/>
      <c r="P34" s="183"/>
      <c r="Q34" s="183"/>
      <c r="R34" s="183"/>
      <c r="S34" s="183"/>
      <c r="T34" s="184"/>
      <c r="U34" s="217"/>
      <c r="V34" s="218"/>
      <c r="W34" s="219"/>
      <c r="X34" s="213"/>
      <c r="Y34" s="214"/>
      <c r="Z34" s="215"/>
      <c r="AA34" s="220">
        <f>AA3</f>
        <v>0</v>
      </c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2"/>
      <c r="AP34" s="56"/>
      <c r="CA34" s="22">
        <f>'Male Athletes'!B35</f>
        <v>0</v>
      </c>
    </row>
    <row r="35" spans="5:79" ht="38.25" customHeight="1">
      <c r="E35" s="57" t="s">
        <v>296</v>
      </c>
      <c r="F35" s="57" t="s">
        <v>297</v>
      </c>
      <c r="G35" s="57" t="s">
        <v>298</v>
      </c>
      <c r="H35" s="58" t="s">
        <v>299</v>
      </c>
      <c r="I35" s="177">
        <v>1.43</v>
      </c>
      <c r="J35" s="178"/>
      <c r="K35" s="177">
        <v>1.49</v>
      </c>
      <c r="L35" s="178"/>
      <c r="M35" s="177">
        <v>1.55</v>
      </c>
      <c r="N35" s="178"/>
      <c r="O35" s="177">
        <v>1.58</v>
      </c>
      <c r="P35" s="178"/>
      <c r="Q35" s="177">
        <v>1.61</v>
      </c>
      <c r="R35" s="178"/>
      <c r="S35" s="177">
        <v>1.64</v>
      </c>
      <c r="T35" s="178"/>
      <c r="U35" s="177">
        <v>1.67</v>
      </c>
      <c r="V35" s="178"/>
      <c r="W35" s="177">
        <v>1.7</v>
      </c>
      <c r="X35" s="178"/>
      <c r="Y35" s="177">
        <v>1.73</v>
      </c>
      <c r="Z35" s="178"/>
      <c r="AA35" s="177">
        <v>1.76</v>
      </c>
      <c r="AB35" s="178"/>
      <c r="AC35" s="177">
        <v>1.79</v>
      </c>
      <c r="AD35" s="178"/>
      <c r="AE35" s="177">
        <v>1.82</v>
      </c>
      <c r="AF35" s="178"/>
      <c r="AG35" s="201" t="s">
        <v>308</v>
      </c>
      <c r="AH35" s="202"/>
      <c r="AI35" s="204" t="s">
        <v>321</v>
      </c>
      <c r="AJ35" s="204" t="s">
        <v>322</v>
      </c>
      <c r="AK35" s="204" t="s">
        <v>323</v>
      </c>
      <c r="AL35" s="199" t="s">
        <v>309</v>
      </c>
      <c r="AM35" s="224" t="s">
        <v>318</v>
      </c>
      <c r="AN35" s="225"/>
      <c r="AO35" s="226"/>
      <c r="AP35" s="59" t="s">
        <v>324</v>
      </c>
      <c r="AQ35" s="17"/>
      <c r="AR35" s="16"/>
      <c r="AS35" s="16"/>
      <c r="AT35" s="16"/>
      <c r="AU35" s="16"/>
      <c r="AV35" s="16"/>
      <c r="AW35" s="17"/>
      <c r="AX35" s="16"/>
      <c r="AY35" s="60"/>
      <c r="AZ35" s="60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7"/>
      <c r="CA35" s="22">
        <f>'Male Athletes'!B36</f>
        <v>0</v>
      </c>
    </row>
    <row r="36" spans="5:79" ht="12.75">
      <c r="E36" s="61"/>
      <c r="F36" s="61"/>
      <c r="G36" s="62"/>
      <c r="H36" s="63"/>
      <c r="I36" s="197" t="s">
        <v>312</v>
      </c>
      <c r="J36" s="198"/>
      <c r="K36" s="197" t="s">
        <v>312</v>
      </c>
      <c r="L36" s="198"/>
      <c r="M36" s="197" t="s">
        <v>312</v>
      </c>
      <c r="N36" s="209"/>
      <c r="O36" s="197" t="s">
        <v>312</v>
      </c>
      <c r="P36" s="198"/>
      <c r="Q36" s="197" t="s">
        <v>312</v>
      </c>
      <c r="R36" s="198"/>
      <c r="S36" s="197" t="s">
        <v>312</v>
      </c>
      <c r="T36" s="198"/>
      <c r="U36" s="197" t="s">
        <v>312</v>
      </c>
      <c r="V36" s="198"/>
      <c r="W36" s="197" t="s">
        <v>312</v>
      </c>
      <c r="X36" s="198"/>
      <c r="Y36" s="197" t="s">
        <v>312</v>
      </c>
      <c r="Z36" s="198"/>
      <c r="AA36" s="197" t="s">
        <v>312</v>
      </c>
      <c r="AB36" s="198"/>
      <c r="AC36" s="197" t="s">
        <v>312</v>
      </c>
      <c r="AD36" s="198"/>
      <c r="AE36" s="197" t="s">
        <v>312</v>
      </c>
      <c r="AF36" s="198"/>
      <c r="AG36" s="197" t="s">
        <v>312</v>
      </c>
      <c r="AH36" s="203"/>
      <c r="AI36" s="205"/>
      <c r="AJ36" s="205"/>
      <c r="AK36" s="205"/>
      <c r="AL36" s="200"/>
      <c r="AM36" s="227"/>
      <c r="AN36" s="228"/>
      <c r="AO36" s="229"/>
      <c r="AP36" s="59"/>
      <c r="AQ36" s="17"/>
      <c r="AR36" s="16"/>
      <c r="AS36" s="16"/>
      <c r="AT36" s="16"/>
      <c r="AU36" s="16"/>
      <c r="AV36" s="16"/>
      <c r="AW36" s="17"/>
      <c r="AX36" s="16"/>
      <c r="AY36" s="60"/>
      <c r="AZ36" s="60"/>
      <c r="BB36" s="16"/>
      <c r="BC36" s="16"/>
      <c r="BD36" s="16"/>
      <c r="BE36" s="16">
        <v>1</v>
      </c>
      <c r="BF36" s="16">
        <v>2</v>
      </c>
      <c r="BG36" s="16">
        <v>3</v>
      </c>
      <c r="BH36" s="16">
        <v>4</v>
      </c>
      <c r="BI36" s="16">
        <v>5</v>
      </c>
      <c r="BJ36" s="16">
        <v>6</v>
      </c>
      <c r="BK36" s="16">
        <v>7</v>
      </c>
      <c r="BL36" s="16">
        <v>8</v>
      </c>
      <c r="BM36" s="16">
        <v>1</v>
      </c>
      <c r="BN36" s="16">
        <v>2</v>
      </c>
      <c r="BO36" s="16">
        <v>3</v>
      </c>
      <c r="BP36" s="16">
        <v>4</v>
      </c>
      <c r="BQ36" s="16">
        <v>5</v>
      </c>
      <c r="BR36" s="16">
        <v>6</v>
      </c>
      <c r="BS36" s="16">
        <v>7</v>
      </c>
      <c r="BT36" s="16">
        <v>8</v>
      </c>
      <c r="CA36" s="22">
        <f>'Male Athletes'!B37</f>
        <v>0</v>
      </c>
    </row>
    <row r="37" spans="2:79" ht="15.75" customHeight="1">
      <c r="B37" s="60"/>
      <c r="C37" s="56"/>
      <c r="D37" s="56"/>
      <c r="E37" s="61">
        <v>1</v>
      </c>
      <c r="F37" s="64">
        <v>74</v>
      </c>
      <c r="G37" s="37" t="str">
        <f aca="true" t="shared" si="23" ref="G37:G62">IF(OR(F37=0,F37="",F37=" ",ISERROR(VLOOKUP(F37,athletes,2,FALSE))=TRUE),"",CONCATENATE(VLOOKUP(F37,athletes,2,FALSE)," ",VLOOKUP(F37,athletes,3,FALSE)))</f>
        <v>Lewis Stead</v>
      </c>
      <c r="H37" s="37"/>
      <c r="I37" s="166"/>
      <c r="J37" s="167"/>
      <c r="K37" s="166"/>
      <c r="L37" s="167"/>
      <c r="M37" s="166"/>
      <c r="N37" s="167"/>
      <c r="O37" s="166" t="s">
        <v>419</v>
      </c>
      <c r="P37" s="167"/>
      <c r="Q37" s="165" t="s">
        <v>419</v>
      </c>
      <c r="R37" s="165"/>
      <c r="S37" s="165" t="s">
        <v>419</v>
      </c>
      <c r="T37" s="165"/>
      <c r="U37" s="169" t="s">
        <v>419</v>
      </c>
      <c r="V37" s="169"/>
      <c r="W37" s="172" t="s">
        <v>419</v>
      </c>
      <c r="X37" s="173"/>
      <c r="Y37" s="166" t="s">
        <v>419</v>
      </c>
      <c r="Z37" s="167"/>
      <c r="AA37" s="166" t="s">
        <v>420</v>
      </c>
      <c r="AB37" s="167"/>
      <c r="AC37" s="166"/>
      <c r="AD37" s="167"/>
      <c r="AE37" s="166"/>
      <c r="AF37" s="167"/>
      <c r="AG37" s="170">
        <v>1.73</v>
      </c>
      <c r="AH37" s="171"/>
      <c r="AI37" s="65"/>
      <c r="AJ37" s="65"/>
      <c r="AK37" s="66"/>
      <c r="AL37" s="23">
        <f>IF(OR(AG37=0,AG37="",AG37=" ",AG37="DNS",AG37="NHC"),"",RANK(AG37,$I$65:$J$116))</f>
        <v>15</v>
      </c>
      <c r="AM37" s="191" t="s">
        <v>319</v>
      </c>
      <c r="AN37" s="185"/>
      <c r="AO37" s="186"/>
      <c r="AP37" s="21"/>
      <c r="AQ37" s="60"/>
      <c r="AR37" s="60">
        <f aca="true" t="shared" si="24" ref="AR37:AR62">IF(AS37="","",REPT(AT37,AS37-1))</f>
      </c>
      <c r="AS37" s="60">
        <f aca="true" t="shared" si="25" ref="AS37:AS62">IF(AT37="","",HLOOKUP(AN37,$BE$5:$BL$22,18,FALSE))</f>
      </c>
      <c r="AT37" s="60">
        <f>IF(OR(AN37=0,AN37=""),"",IF(OR(AN37=AN38,AN37=AN39,AN37=AN40,AN37=AN41,AN37=AN42,AN37=AN43,AN37=AN44,AN37=AN45,AN37=AN46,AN37=AN47,AN37=AN48,AN37=AN49,AN37=AN50,AN37=AN51,AN37=AN52),"=",""))</f>
      </c>
      <c r="AU37" s="60"/>
      <c r="AV37" s="60">
        <f aca="true" t="shared" si="26" ref="AV37:AV62">IF(AW37="","",REPT(AX37,AW37-1))</f>
      </c>
      <c r="AW37" s="60">
        <f aca="true" t="shared" si="27" ref="AW37:AW62">IF(AX37="","",HLOOKUP(AO37,$BM$5:$BT$22,18,FALSE))</f>
      </c>
      <c r="AX37" s="60">
        <f>IF(OR(AO37=0,AO37=""),"",IF(OR(AO37=AO38,AO37=AO39,AO37=AO40,AO37=AO41,AO37=AO42,AO37=AO43,AO37=AO44,AO37=AO45,AO37=AO46,AO37=AO47,AO37=AO48,AO37=AO49,AO37=AO50,AO37=AO51,AO37=AO52),"=",""))</f>
      </c>
      <c r="AY37" s="60">
        <f aca="true" t="shared" si="28" ref="AY37:AY62">IF(OR(AL37=0,AG37=0,AM37="B"),"",AL37)</f>
        <v>15</v>
      </c>
      <c r="AZ37" s="60">
        <f aca="true" t="shared" si="29" ref="AZ37:AZ62">IF(OR(AL37=0,AG37=0,AM37="A"),"",AL37)</f>
        <v>15</v>
      </c>
      <c r="BB37" s="18">
        <f aca="true" t="shared" si="30" ref="BB37:BB62">IF(AY37="","",AY37+($AP37/10))</f>
        <v>15</v>
      </c>
      <c r="BC37" s="18">
        <f aca="true" t="shared" si="31" ref="BC37:BC62">IF(AZ37="","",AZ37+($AP37/10))</f>
        <v>15</v>
      </c>
      <c r="BD37" s="16"/>
      <c r="BE37" s="18">
        <f aca="true" t="shared" si="32" ref="BE37:BL52">IF($AN37="","",IF($AN37=BE$5,$AN37,""))</f>
      </c>
      <c r="BF37" s="18">
        <f t="shared" si="32"/>
      </c>
      <c r="BG37" s="18">
        <f t="shared" si="32"/>
      </c>
      <c r="BH37" s="18">
        <f t="shared" si="32"/>
      </c>
      <c r="BI37" s="18">
        <f t="shared" si="32"/>
      </c>
      <c r="BJ37" s="18">
        <f t="shared" si="32"/>
      </c>
      <c r="BK37" s="18">
        <f t="shared" si="32"/>
      </c>
      <c r="BL37" s="18">
        <f t="shared" si="32"/>
      </c>
      <c r="BM37" s="18">
        <f aca="true" t="shared" si="33" ref="BM37:BT52">IF($AO37="","",IF($AO37=BM$5,$AO37,""))</f>
      </c>
      <c r="BN37" s="18">
        <f t="shared" si="33"/>
      </c>
      <c r="BO37" s="18">
        <f t="shared" si="33"/>
      </c>
      <c r="BP37" s="18">
        <f t="shared" si="33"/>
      </c>
      <c r="BQ37" s="18">
        <f t="shared" si="33"/>
      </c>
      <c r="BR37" s="18">
        <f t="shared" si="33"/>
      </c>
      <c r="BS37" s="18">
        <f t="shared" si="33"/>
      </c>
      <c r="BT37" s="18">
        <f t="shared" si="33"/>
      </c>
      <c r="CA37" s="22">
        <f>'Male Athletes'!B38</f>
        <v>0</v>
      </c>
    </row>
    <row r="38" spans="2:79" ht="15.75" customHeight="1">
      <c r="B38" s="60"/>
      <c r="C38" s="56"/>
      <c r="D38" s="56"/>
      <c r="E38" s="67">
        <v>2</v>
      </c>
      <c r="F38" s="64">
        <v>69</v>
      </c>
      <c r="G38" s="37" t="str">
        <f t="shared" si="23"/>
        <v>Michael O'Donnell</v>
      </c>
      <c r="H38" s="37" t="str">
        <f aca="true" t="shared" si="34" ref="H38:H62">IF(OR(F38=0,F38="",F38=" ",ISERROR(VLOOKUP(F38,athletes,2,FALSE))=TRUE),"",VLOOKUP(F38,athletes,4,FALSE))</f>
        <v>Bolton United Harriers</v>
      </c>
      <c r="I38" s="166" t="s">
        <v>419</v>
      </c>
      <c r="J38" s="167"/>
      <c r="K38" s="166" t="s">
        <v>419</v>
      </c>
      <c r="L38" s="167"/>
      <c r="M38" s="166" t="s">
        <v>419</v>
      </c>
      <c r="N38" s="167"/>
      <c r="O38" s="166" t="s">
        <v>420</v>
      </c>
      <c r="P38" s="167"/>
      <c r="Q38" s="165"/>
      <c r="R38" s="165"/>
      <c r="S38" s="165"/>
      <c r="T38" s="165"/>
      <c r="U38" s="169"/>
      <c r="V38" s="169"/>
      <c r="W38" s="172"/>
      <c r="X38" s="173"/>
      <c r="Y38" s="166"/>
      <c r="Z38" s="167"/>
      <c r="AA38" s="166"/>
      <c r="AB38" s="167"/>
      <c r="AC38" s="166"/>
      <c r="AD38" s="167"/>
      <c r="AE38" s="166"/>
      <c r="AF38" s="167"/>
      <c r="AG38" s="170">
        <v>1.55</v>
      </c>
      <c r="AH38" s="171"/>
      <c r="AI38" s="65"/>
      <c r="AJ38" s="65"/>
      <c r="AK38" s="66"/>
      <c r="AL38" s="23">
        <f aca="true" t="shared" si="35" ref="AL38:AL62">IF(OR(AG38=0,AG38="",AG38=" ",AG38="DNS",AG38="NHC"),"",RANK(AG38,$I$65:$J$116))</f>
        <v>20</v>
      </c>
      <c r="AM38" s="192"/>
      <c r="AN38" s="187"/>
      <c r="AO38" s="188"/>
      <c r="AP38" s="21">
        <v>0</v>
      </c>
      <c r="AQ38" s="60"/>
      <c r="AR38" s="60">
        <f t="shared" si="24"/>
      </c>
      <c r="AS38" s="60">
        <f t="shared" si="25"/>
      </c>
      <c r="AT38" s="60">
        <f>IF(OR(AN38=0,AN38=""),"",IF(OR(AN38=AN39,AN38=AN40,AN38=AN41,AN38=AN42,AN38=AN43,AN38=AN44,AN38=AN45,AN38=AN46,AN38=AN47,AN38=AN48,AN38=AN49,AN38=AN50,AN38=AN51,AN38=AN52,AN38=AN37),"=",""))</f>
      </c>
      <c r="AU38" s="60"/>
      <c r="AV38" s="60">
        <f t="shared" si="26"/>
      </c>
      <c r="AW38" s="60">
        <f t="shared" si="27"/>
      </c>
      <c r="AX38" s="60">
        <f>IF(OR(AO38=0,AO38=""),"",IF(OR(AO38=AO39,AO38=AO40,AO38=AO41,AO38=AO42,AO38=AO43,AO38=AO44,AO38=AO45,AO38=AO46,AO38=AO47,AO38=AO48,AO38=AO49,AO38=AO50,AO38=AO51,AO38=AO52,AO38=AO37),"=",""))</f>
      </c>
      <c r="AY38" s="60">
        <f t="shared" si="28"/>
        <v>20</v>
      </c>
      <c r="AZ38" s="60">
        <f t="shared" si="29"/>
        <v>20</v>
      </c>
      <c r="BB38" s="18">
        <f t="shared" si="30"/>
        <v>20</v>
      </c>
      <c r="BC38" s="18">
        <f t="shared" si="31"/>
        <v>20</v>
      </c>
      <c r="BD38" s="16"/>
      <c r="BE38" s="18">
        <f t="shared" si="32"/>
      </c>
      <c r="BF38" s="18">
        <f t="shared" si="32"/>
      </c>
      <c r="BG38" s="18">
        <f t="shared" si="32"/>
      </c>
      <c r="BH38" s="18">
        <f t="shared" si="32"/>
      </c>
      <c r="BI38" s="18">
        <f t="shared" si="32"/>
      </c>
      <c r="BJ38" s="18">
        <f t="shared" si="32"/>
      </c>
      <c r="BK38" s="18">
        <f t="shared" si="32"/>
      </c>
      <c r="BL38" s="18">
        <f t="shared" si="32"/>
      </c>
      <c r="BM38" s="18">
        <f t="shared" si="33"/>
      </c>
      <c r="BN38" s="18">
        <f t="shared" si="33"/>
      </c>
      <c r="BO38" s="18">
        <f t="shared" si="33"/>
      </c>
      <c r="BP38" s="18">
        <f t="shared" si="33"/>
      </c>
      <c r="BQ38" s="18">
        <f t="shared" si="33"/>
      </c>
      <c r="BR38" s="18">
        <f t="shared" si="33"/>
      </c>
      <c r="BS38" s="18">
        <f t="shared" si="33"/>
      </c>
      <c r="BT38" s="18">
        <f t="shared" si="33"/>
      </c>
      <c r="CA38" s="22">
        <f>'Male Athletes'!B39</f>
        <v>0</v>
      </c>
    </row>
    <row r="39" spans="2:79" ht="15.75" customHeight="1">
      <c r="B39" s="60"/>
      <c r="C39" s="56"/>
      <c r="D39" s="56"/>
      <c r="E39" s="67">
        <v>3</v>
      </c>
      <c r="F39" s="64">
        <v>58</v>
      </c>
      <c r="G39" s="37" t="str">
        <f t="shared" si="23"/>
        <v>Adam Edgar</v>
      </c>
      <c r="H39" s="37" t="str">
        <f t="shared" si="34"/>
        <v>Macclesfield</v>
      </c>
      <c r="I39" s="166"/>
      <c r="J39" s="167"/>
      <c r="K39" s="166"/>
      <c r="L39" s="167"/>
      <c r="M39" s="166"/>
      <c r="N39" s="167"/>
      <c r="O39" s="166"/>
      <c r="P39" s="167"/>
      <c r="Q39" s="165"/>
      <c r="R39" s="165"/>
      <c r="S39" s="169" t="s">
        <v>419</v>
      </c>
      <c r="T39" s="169"/>
      <c r="U39" s="169" t="s">
        <v>419</v>
      </c>
      <c r="V39" s="169"/>
      <c r="W39" s="172" t="s">
        <v>419</v>
      </c>
      <c r="X39" s="173"/>
      <c r="Y39" s="166" t="s">
        <v>421</v>
      </c>
      <c r="Z39" s="167"/>
      <c r="AA39" s="166" t="s">
        <v>420</v>
      </c>
      <c r="AB39" s="167"/>
      <c r="AC39" s="166"/>
      <c r="AD39" s="167"/>
      <c r="AE39" s="166"/>
      <c r="AF39" s="167"/>
      <c r="AG39" s="170">
        <v>1.73</v>
      </c>
      <c r="AH39" s="171"/>
      <c r="AI39" s="65"/>
      <c r="AJ39" s="65"/>
      <c r="AK39" s="66"/>
      <c r="AL39" s="23">
        <f t="shared" si="35"/>
        <v>15</v>
      </c>
      <c r="AM39" s="192"/>
      <c r="AN39" s="187"/>
      <c r="AO39" s="188"/>
      <c r="AP39" s="21">
        <v>0</v>
      </c>
      <c r="AQ39" s="60"/>
      <c r="AR39" s="60">
        <f t="shared" si="24"/>
      </c>
      <c r="AS39" s="60">
        <f t="shared" si="25"/>
      </c>
      <c r="AT39" s="60">
        <f>IF(OR(AN39=0,AN39=""),"",IF(OR(AN39=AN40,AN39=AN41,AN39=AN42,AN39=AN43,AN39=AN44,AN39=AN45,AN39=AN46,AN39=AN47,AN39=AN48,AN39=AN49,AN39=AN50,AN39=AN51,AN39=AN52,AN39=AN37,AN39=AN38),"=",""))</f>
      </c>
      <c r="AU39" s="60"/>
      <c r="AV39" s="60">
        <f t="shared" si="26"/>
      </c>
      <c r="AW39" s="60">
        <f t="shared" si="27"/>
      </c>
      <c r="AX39" s="60">
        <f>IF(OR(AO39=0,AO39=""),"",IF(OR(AO39=AO40,AO39=AO41,AO39=AO42,AO39=AO43,AO39=AO44,AO39=AO45,AO39=AO46,AO39=AO47,AO39=AO48,AO39=AO49,AO39=AO50,AO39=AO51,AO39=AO52,AO39=AO37,AO39=AO38),"=",""))</f>
      </c>
      <c r="AY39" s="60">
        <f t="shared" si="28"/>
        <v>15</v>
      </c>
      <c r="AZ39" s="60">
        <f t="shared" si="29"/>
        <v>15</v>
      </c>
      <c r="BB39" s="18">
        <f t="shared" si="30"/>
        <v>15</v>
      </c>
      <c r="BC39" s="18">
        <f t="shared" si="31"/>
        <v>15</v>
      </c>
      <c r="BD39" s="16"/>
      <c r="BE39" s="18">
        <f t="shared" si="32"/>
      </c>
      <c r="BF39" s="18">
        <f t="shared" si="32"/>
      </c>
      <c r="BG39" s="18">
        <f t="shared" si="32"/>
      </c>
      <c r="BH39" s="18">
        <f t="shared" si="32"/>
      </c>
      <c r="BI39" s="18">
        <f t="shared" si="32"/>
      </c>
      <c r="BJ39" s="18">
        <f t="shared" si="32"/>
      </c>
      <c r="BK39" s="18">
        <f t="shared" si="32"/>
      </c>
      <c r="BL39" s="18">
        <f t="shared" si="32"/>
      </c>
      <c r="BM39" s="18">
        <f t="shared" si="33"/>
      </c>
      <c r="BN39" s="18">
        <f t="shared" si="33"/>
      </c>
      <c r="BO39" s="18">
        <f t="shared" si="33"/>
      </c>
      <c r="BP39" s="18">
        <f t="shared" si="33"/>
      </c>
      <c r="BQ39" s="18">
        <f t="shared" si="33"/>
      </c>
      <c r="BR39" s="18">
        <f t="shared" si="33"/>
      </c>
      <c r="BS39" s="18">
        <f t="shared" si="33"/>
      </c>
      <c r="BT39" s="18">
        <f t="shared" si="33"/>
      </c>
      <c r="CA39" s="22">
        <f>'Male Athletes'!B40</f>
        <v>0</v>
      </c>
    </row>
    <row r="40" spans="2:79" ht="15.75" customHeight="1">
      <c r="B40" s="60"/>
      <c r="C40" s="56"/>
      <c r="D40" s="56"/>
      <c r="E40" s="67">
        <v>4</v>
      </c>
      <c r="F40" s="64">
        <v>65</v>
      </c>
      <c r="G40" s="37" t="str">
        <f t="shared" si="23"/>
        <v>Will Lambourne</v>
      </c>
      <c r="H40" s="37" t="str">
        <f t="shared" si="34"/>
        <v>Milton Keynes</v>
      </c>
      <c r="I40" s="166"/>
      <c r="J40" s="167"/>
      <c r="K40" s="166"/>
      <c r="L40" s="167"/>
      <c r="M40" s="166"/>
      <c r="N40" s="167"/>
      <c r="O40" s="166" t="s">
        <v>419</v>
      </c>
      <c r="P40" s="167"/>
      <c r="Q40" s="165" t="s">
        <v>421</v>
      </c>
      <c r="R40" s="165"/>
      <c r="S40" s="165" t="s">
        <v>419</v>
      </c>
      <c r="T40" s="165"/>
      <c r="U40" s="169" t="s">
        <v>419</v>
      </c>
      <c r="V40" s="169"/>
      <c r="W40" s="172" t="s">
        <v>419</v>
      </c>
      <c r="X40" s="173"/>
      <c r="Y40" s="166" t="s">
        <v>419</v>
      </c>
      <c r="Z40" s="167"/>
      <c r="AA40" s="166" t="s">
        <v>422</v>
      </c>
      <c r="AB40" s="167"/>
      <c r="AC40" s="166" t="s">
        <v>420</v>
      </c>
      <c r="AD40" s="167"/>
      <c r="AE40" s="166"/>
      <c r="AF40" s="167"/>
      <c r="AG40" s="170">
        <v>1.76</v>
      </c>
      <c r="AH40" s="171"/>
      <c r="AI40" s="65"/>
      <c r="AJ40" s="65"/>
      <c r="AK40" s="66"/>
      <c r="AL40" s="23">
        <f t="shared" si="35"/>
        <v>14</v>
      </c>
      <c r="AM40" s="192"/>
      <c r="AN40" s="187"/>
      <c r="AO40" s="188"/>
      <c r="AP40" s="21">
        <v>0</v>
      </c>
      <c r="AQ40" s="60"/>
      <c r="AR40" s="60">
        <f t="shared" si="24"/>
      </c>
      <c r="AS40" s="60">
        <f t="shared" si="25"/>
      </c>
      <c r="AT40" s="60">
        <f>IF(OR(AN40=0,AN40=""),"",IF(OR(AN40=AN41,AN40=AN42,AN40=AN43,AN40=AN44,AN40=AN45,AN40=AN46,AN40=AN47,AN40=AN48,AN40=AN49,AN40=AN50,AN40=AN51,AN40=AN52,AN40=AN37,AN40=AN38,AN40=AN39),"=",""))</f>
      </c>
      <c r="AU40" s="60"/>
      <c r="AV40" s="60">
        <f t="shared" si="26"/>
      </c>
      <c r="AW40" s="60">
        <f t="shared" si="27"/>
      </c>
      <c r="AX40" s="60">
        <f>IF(OR(AO40=0,AO40=""),"",IF(OR(AO40=AO41,AO40=AO42,AO40=AO43,AO40=AO44,AO40=AO45,AO40=AO46,AO40=AO47,AO40=AO48,AO40=AO49,AO40=AO50,AO40=AO51,AO40=AO52,AO40=AO37,AO40=AO38,AO40=AO39),"=",""))</f>
      </c>
      <c r="AY40" s="60">
        <f t="shared" si="28"/>
        <v>14</v>
      </c>
      <c r="AZ40" s="60">
        <f t="shared" si="29"/>
        <v>14</v>
      </c>
      <c r="BB40" s="18">
        <f t="shared" si="30"/>
        <v>14</v>
      </c>
      <c r="BC40" s="18">
        <f t="shared" si="31"/>
        <v>14</v>
      </c>
      <c r="BD40" s="16"/>
      <c r="BE40" s="18">
        <f t="shared" si="32"/>
      </c>
      <c r="BF40" s="18">
        <f t="shared" si="32"/>
      </c>
      <c r="BG40" s="18">
        <f t="shared" si="32"/>
      </c>
      <c r="BH40" s="18">
        <f t="shared" si="32"/>
      </c>
      <c r="BI40" s="18">
        <f t="shared" si="32"/>
      </c>
      <c r="BJ40" s="18">
        <f t="shared" si="32"/>
      </c>
      <c r="BK40" s="18">
        <f t="shared" si="32"/>
      </c>
      <c r="BL40" s="18">
        <f t="shared" si="32"/>
      </c>
      <c r="BM40" s="18">
        <f t="shared" si="33"/>
      </c>
      <c r="BN40" s="18">
        <f t="shared" si="33"/>
      </c>
      <c r="BO40" s="18">
        <f t="shared" si="33"/>
      </c>
      <c r="BP40" s="18">
        <f t="shared" si="33"/>
      </c>
      <c r="BQ40" s="18">
        <f t="shared" si="33"/>
      </c>
      <c r="BR40" s="18">
        <f t="shared" si="33"/>
      </c>
      <c r="BS40" s="18">
        <f t="shared" si="33"/>
      </c>
      <c r="BT40" s="18">
        <f t="shared" si="33"/>
      </c>
      <c r="CA40" s="22">
        <f>'Male Athletes'!B41</f>
        <v>0</v>
      </c>
    </row>
    <row r="41" spans="2:79" ht="15.75" customHeight="1">
      <c r="B41" s="60"/>
      <c r="C41" s="56"/>
      <c r="D41" s="56"/>
      <c r="E41" s="67">
        <v>5</v>
      </c>
      <c r="F41" s="64">
        <v>57</v>
      </c>
      <c r="G41" s="37" t="str">
        <f t="shared" si="23"/>
        <v>David Dempsey</v>
      </c>
      <c r="H41" s="37" t="str">
        <f t="shared" si="34"/>
        <v>Longwood Harriers</v>
      </c>
      <c r="I41" s="166"/>
      <c r="J41" s="167"/>
      <c r="K41" s="166"/>
      <c r="L41" s="167"/>
      <c r="M41" s="166"/>
      <c r="N41" s="167"/>
      <c r="O41" s="166"/>
      <c r="P41" s="167"/>
      <c r="Q41" s="165"/>
      <c r="R41" s="165"/>
      <c r="S41" s="165" t="s">
        <v>421</v>
      </c>
      <c r="T41" s="165"/>
      <c r="U41" s="169" t="s">
        <v>419</v>
      </c>
      <c r="V41" s="169"/>
      <c r="W41" s="172" t="s">
        <v>421</v>
      </c>
      <c r="X41" s="173"/>
      <c r="Y41" s="166" t="s">
        <v>419</v>
      </c>
      <c r="Z41" s="167"/>
      <c r="AA41" s="166" t="s">
        <v>421</v>
      </c>
      <c r="AB41" s="167"/>
      <c r="AC41" s="166" t="s">
        <v>422</v>
      </c>
      <c r="AD41" s="167"/>
      <c r="AE41" s="166" t="s">
        <v>420</v>
      </c>
      <c r="AF41" s="167"/>
      <c r="AG41" s="170">
        <v>1.79</v>
      </c>
      <c r="AH41" s="171"/>
      <c r="AI41" s="65"/>
      <c r="AJ41" s="65"/>
      <c r="AK41" s="66"/>
      <c r="AL41" s="23">
        <f t="shared" si="35"/>
        <v>9</v>
      </c>
      <c r="AM41" s="192"/>
      <c r="AN41" s="187"/>
      <c r="AO41" s="188"/>
      <c r="AP41" s="21">
        <v>0</v>
      </c>
      <c r="AQ41" s="60"/>
      <c r="AR41" s="60">
        <f t="shared" si="24"/>
      </c>
      <c r="AS41" s="60">
        <f t="shared" si="25"/>
      </c>
      <c r="AT41" s="60">
        <f>IF(OR(AN41=0,AN41=""),"",IF(OR(AN41=AN42,AN41=AN43,AN41=AN44,AN41=AN45,AN41=AN46,AN41=AN47,AN41=AN48,AN41=AN49,AN41=AN50,AN41=AN51,AN41=AN52,AN41=AN37,AN41=AN38,AN41=AN39,AN41=AN40),"=",""))</f>
      </c>
      <c r="AU41" s="60"/>
      <c r="AV41" s="60">
        <f t="shared" si="26"/>
      </c>
      <c r="AW41" s="60">
        <f t="shared" si="27"/>
      </c>
      <c r="AX41" s="60">
        <f>IF(OR(AO41=0,AO41=""),"",IF(OR(AO41=AO42,AO41=AO43,AO41=AO44,AO41=AO45,AO41=AO46,AO41=AO47,AO41=AO48,AO41=AO49,AO41=AO50,AO41=AO51,AO41=AO52,AO41=AO37,AO41=AO38,AO41=AO39,AO41=AO40),"=",""))</f>
      </c>
      <c r="AY41" s="60">
        <f t="shared" si="28"/>
        <v>9</v>
      </c>
      <c r="AZ41" s="60">
        <f t="shared" si="29"/>
        <v>9</v>
      </c>
      <c r="BB41" s="18">
        <f t="shared" si="30"/>
        <v>9</v>
      </c>
      <c r="BC41" s="18">
        <f t="shared" si="31"/>
        <v>9</v>
      </c>
      <c r="BD41" s="16"/>
      <c r="BE41" s="18">
        <f t="shared" si="32"/>
      </c>
      <c r="BF41" s="18">
        <f t="shared" si="32"/>
      </c>
      <c r="BG41" s="18">
        <f t="shared" si="32"/>
      </c>
      <c r="BH41" s="18">
        <f t="shared" si="32"/>
      </c>
      <c r="BI41" s="18">
        <f t="shared" si="32"/>
      </c>
      <c r="BJ41" s="18">
        <f t="shared" si="32"/>
      </c>
      <c r="BK41" s="18">
        <f t="shared" si="32"/>
      </c>
      <c r="BL41" s="18">
        <f t="shared" si="32"/>
      </c>
      <c r="BM41" s="18">
        <f t="shared" si="33"/>
      </c>
      <c r="BN41" s="18">
        <f t="shared" si="33"/>
      </c>
      <c r="BO41" s="18">
        <f t="shared" si="33"/>
      </c>
      <c r="BP41" s="18">
        <f t="shared" si="33"/>
      </c>
      <c r="BQ41" s="18">
        <f t="shared" si="33"/>
      </c>
      <c r="BR41" s="18">
        <f t="shared" si="33"/>
      </c>
      <c r="BS41" s="18">
        <f t="shared" si="33"/>
      </c>
      <c r="BT41" s="18">
        <f t="shared" si="33"/>
      </c>
      <c r="CA41" s="22">
        <f>'Male Athletes'!B42</f>
        <v>0</v>
      </c>
    </row>
    <row r="42" spans="2:79" ht="15.75" customHeight="1">
      <c r="B42" s="60"/>
      <c r="C42" s="56"/>
      <c r="D42" s="56"/>
      <c r="E42" s="67">
        <v>6</v>
      </c>
      <c r="F42" s="64">
        <v>77</v>
      </c>
      <c r="G42" s="37" t="str">
        <f t="shared" si="23"/>
        <v>Matthew Wright</v>
      </c>
      <c r="H42" s="37" t="str">
        <f t="shared" si="34"/>
        <v>Kendal</v>
      </c>
      <c r="I42" s="166"/>
      <c r="J42" s="167"/>
      <c r="K42" s="166"/>
      <c r="L42" s="167"/>
      <c r="M42" s="166"/>
      <c r="N42" s="167"/>
      <c r="O42" s="166" t="s">
        <v>419</v>
      </c>
      <c r="P42" s="167"/>
      <c r="Q42" s="165" t="s">
        <v>419</v>
      </c>
      <c r="R42" s="165"/>
      <c r="S42" s="165" t="s">
        <v>419</v>
      </c>
      <c r="T42" s="165"/>
      <c r="U42" s="169" t="s">
        <v>419</v>
      </c>
      <c r="V42" s="169"/>
      <c r="W42" s="172" t="s">
        <v>421</v>
      </c>
      <c r="X42" s="173"/>
      <c r="Y42" s="166" t="s">
        <v>422</v>
      </c>
      <c r="Z42" s="167"/>
      <c r="AA42" s="166" t="s">
        <v>420</v>
      </c>
      <c r="AB42" s="167"/>
      <c r="AC42" s="166"/>
      <c r="AD42" s="167"/>
      <c r="AE42" s="166"/>
      <c r="AF42" s="167"/>
      <c r="AG42" s="170">
        <v>1.73</v>
      </c>
      <c r="AH42" s="171"/>
      <c r="AI42" s="65"/>
      <c r="AJ42" s="65"/>
      <c r="AK42" s="66"/>
      <c r="AL42" s="23">
        <f t="shared" si="35"/>
        <v>15</v>
      </c>
      <c r="AM42" s="192"/>
      <c r="AN42" s="187"/>
      <c r="AO42" s="188"/>
      <c r="AP42" s="21">
        <v>0</v>
      </c>
      <c r="AQ42" s="60"/>
      <c r="AR42" s="60">
        <f t="shared" si="24"/>
      </c>
      <c r="AS42" s="60">
        <f t="shared" si="25"/>
      </c>
      <c r="AT42" s="60">
        <f>IF(OR(AN42=0,AN42=""),"",IF(OR(AN42=AN43,AN42=AN44,AN42=AN45,AN42=AN46,AN42=AN47,AN42=AN48,AN42=AN49,AN42=AN50,AN42=AN51,AN42=AN52,AN42=AN37,AN42=AN38,AN42=AN39,AN42=AN40,AN42=AN41),"=",""))</f>
      </c>
      <c r="AU42" s="60"/>
      <c r="AV42" s="60">
        <f t="shared" si="26"/>
      </c>
      <c r="AW42" s="60">
        <f t="shared" si="27"/>
      </c>
      <c r="AX42" s="60">
        <f>IF(OR(AO42=0,AO42=""),"",IF(OR(AO42=AO43,AO42=AO44,AO42=AO45,AO42=AO46,AO42=AO47,AO42=AO48,AO42=AO49,AO42=AO50,AO42=AO51,AO42=AO52,AO42=AO37,AO42=AO38,AO42=AO39,AO42=AO40,AO42=AO41),"=",""))</f>
      </c>
      <c r="AY42" s="60">
        <f t="shared" si="28"/>
        <v>15</v>
      </c>
      <c r="AZ42" s="60">
        <f t="shared" si="29"/>
        <v>15</v>
      </c>
      <c r="BB42" s="18">
        <f t="shared" si="30"/>
        <v>15</v>
      </c>
      <c r="BC42" s="18">
        <f t="shared" si="31"/>
        <v>15</v>
      </c>
      <c r="BD42" s="16"/>
      <c r="BE42" s="18">
        <f t="shared" si="32"/>
      </c>
      <c r="BF42" s="18">
        <f t="shared" si="32"/>
      </c>
      <c r="BG42" s="18">
        <f t="shared" si="32"/>
      </c>
      <c r="BH42" s="18">
        <f t="shared" si="32"/>
      </c>
      <c r="BI42" s="18">
        <f t="shared" si="32"/>
      </c>
      <c r="BJ42" s="18">
        <f t="shared" si="32"/>
      </c>
      <c r="BK42" s="18">
        <f t="shared" si="32"/>
      </c>
      <c r="BL42" s="18">
        <f t="shared" si="32"/>
      </c>
      <c r="BM42" s="18">
        <f t="shared" si="33"/>
      </c>
      <c r="BN42" s="18">
        <f t="shared" si="33"/>
      </c>
      <c r="BO42" s="18">
        <f t="shared" si="33"/>
      </c>
      <c r="BP42" s="18">
        <f t="shared" si="33"/>
      </c>
      <c r="BQ42" s="18">
        <f t="shared" si="33"/>
      </c>
      <c r="BR42" s="18">
        <f t="shared" si="33"/>
      </c>
      <c r="BS42" s="18">
        <f t="shared" si="33"/>
      </c>
      <c r="BT42" s="18">
        <f t="shared" si="33"/>
      </c>
      <c r="CA42" s="22">
        <f>'Male Athletes'!B43</f>
        <v>0</v>
      </c>
    </row>
    <row r="43" spans="2:79" ht="15.75" customHeight="1">
      <c r="B43" s="60"/>
      <c r="C43" s="56"/>
      <c r="D43" s="56"/>
      <c r="E43" s="67">
        <v>7</v>
      </c>
      <c r="F43" s="64">
        <v>60</v>
      </c>
      <c r="G43" s="37" t="str">
        <f t="shared" si="23"/>
        <v>Ben Gregory</v>
      </c>
      <c r="H43" s="37" t="str">
        <f t="shared" si="34"/>
        <v>Vale Of Aylesbury AC</v>
      </c>
      <c r="I43" s="166"/>
      <c r="J43" s="167"/>
      <c r="K43" s="166"/>
      <c r="L43" s="167"/>
      <c r="M43" s="166"/>
      <c r="N43" s="167"/>
      <c r="O43" s="166"/>
      <c r="P43" s="167"/>
      <c r="Q43" s="165"/>
      <c r="R43" s="165"/>
      <c r="S43" s="165"/>
      <c r="T43" s="165"/>
      <c r="U43" s="169" t="s">
        <v>419</v>
      </c>
      <c r="V43" s="169"/>
      <c r="W43" s="172" t="s">
        <v>419</v>
      </c>
      <c r="X43" s="173"/>
      <c r="Y43" s="166" t="s">
        <v>419</v>
      </c>
      <c r="Z43" s="167"/>
      <c r="AA43" s="166" t="s">
        <v>419</v>
      </c>
      <c r="AB43" s="167"/>
      <c r="AC43" s="166" t="s">
        <v>419</v>
      </c>
      <c r="AD43" s="167"/>
      <c r="AE43" s="166" t="s">
        <v>420</v>
      </c>
      <c r="AF43" s="167"/>
      <c r="AG43" s="170">
        <v>1.79</v>
      </c>
      <c r="AH43" s="171"/>
      <c r="AI43" s="65"/>
      <c r="AJ43" s="65"/>
      <c r="AK43" s="66"/>
      <c r="AL43" s="23">
        <f t="shared" si="35"/>
        <v>9</v>
      </c>
      <c r="AM43" s="192"/>
      <c r="AN43" s="187"/>
      <c r="AO43" s="188"/>
      <c r="AP43" s="21">
        <v>0</v>
      </c>
      <c r="AQ43" s="60"/>
      <c r="AR43" s="60">
        <f t="shared" si="24"/>
      </c>
      <c r="AS43" s="60">
        <f t="shared" si="25"/>
      </c>
      <c r="AT43" s="60">
        <f>IF(OR(AN43=0,AN43=""),"",IF(OR(AN43=AN44,AN43=AN45,AN43=AN46,AN43=AN47,AN43=AN48,AN43=AN49,AN43=AN50,AN43=AN51,AN43=AN52,AN43=AN37,AN43=AN38,AN43=AN39,AN43=AN40,AN43=AN41,AN43=AN42),"=",""))</f>
      </c>
      <c r="AU43" s="60"/>
      <c r="AV43" s="60">
        <f t="shared" si="26"/>
      </c>
      <c r="AW43" s="60">
        <f t="shared" si="27"/>
      </c>
      <c r="AX43" s="60">
        <f>IF(OR(AO43=0,AO43=""),"",IF(OR(AO43=AO44,AO43=AO45,AO43=AO46,AO43=AO47,AO43=AO48,AO43=AO49,AO43=AO50,AO43=AO51,AO43=AO52,AO43=AO37,AO43=AO38,AO43=AO39,AO43=AO40,AO43=AO41,AO43=AO42),"=",""))</f>
      </c>
      <c r="AY43" s="60">
        <f t="shared" si="28"/>
        <v>9</v>
      </c>
      <c r="AZ43" s="60">
        <f t="shared" si="29"/>
        <v>9</v>
      </c>
      <c r="BB43" s="18">
        <f t="shared" si="30"/>
        <v>9</v>
      </c>
      <c r="BC43" s="18">
        <f t="shared" si="31"/>
        <v>9</v>
      </c>
      <c r="BD43" s="16"/>
      <c r="BE43" s="18">
        <f t="shared" si="32"/>
      </c>
      <c r="BF43" s="18">
        <f t="shared" si="32"/>
      </c>
      <c r="BG43" s="18">
        <f t="shared" si="32"/>
      </c>
      <c r="BH43" s="18">
        <f t="shared" si="32"/>
      </c>
      <c r="BI43" s="18">
        <f t="shared" si="32"/>
      </c>
      <c r="BJ43" s="18">
        <f t="shared" si="32"/>
      </c>
      <c r="BK43" s="18">
        <f t="shared" si="32"/>
      </c>
      <c r="BL43" s="18">
        <f t="shared" si="32"/>
      </c>
      <c r="BM43" s="18">
        <f t="shared" si="33"/>
      </c>
      <c r="BN43" s="18">
        <f t="shared" si="33"/>
      </c>
      <c r="BO43" s="18">
        <f t="shared" si="33"/>
      </c>
      <c r="BP43" s="18">
        <f t="shared" si="33"/>
      </c>
      <c r="BQ43" s="18">
        <f t="shared" si="33"/>
      </c>
      <c r="BR43" s="18">
        <f t="shared" si="33"/>
      </c>
      <c r="BS43" s="18">
        <f t="shared" si="33"/>
      </c>
      <c r="BT43" s="18">
        <f t="shared" si="33"/>
      </c>
      <c r="CA43" s="22">
        <f>'Male Athletes'!B44</f>
        <v>0</v>
      </c>
    </row>
    <row r="44" spans="2:79" ht="15.75" customHeight="1">
      <c r="B44" s="60"/>
      <c r="C44" s="56"/>
      <c r="D44" s="56"/>
      <c r="E44" s="67">
        <v>8</v>
      </c>
      <c r="F44" s="64">
        <v>55</v>
      </c>
      <c r="G44" s="37" t="str">
        <f t="shared" si="23"/>
        <v>Jack Andrew</v>
      </c>
      <c r="H44" s="37" t="str">
        <f t="shared" si="34"/>
        <v>Macclesfield Harriers</v>
      </c>
      <c r="I44" s="166"/>
      <c r="J44" s="167"/>
      <c r="K44" s="166"/>
      <c r="L44" s="167"/>
      <c r="M44" s="166"/>
      <c r="N44" s="167"/>
      <c r="O44" s="166"/>
      <c r="P44" s="167"/>
      <c r="Q44" s="165" t="s">
        <v>419</v>
      </c>
      <c r="R44" s="165"/>
      <c r="S44" s="165"/>
      <c r="T44" s="165"/>
      <c r="U44" s="169" t="s">
        <v>419</v>
      </c>
      <c r="V44" s="169"/>
      <c r="W44" s="172" t="s">
        <v>419</v>
      </c>
      <c r="X44" s="173"/>
      <c r="Y44" s="166" t="s">
        <v>419</v>
      </c>
      <c r="Z44" s="167"/>
      <c r="AA44" s="166" t="s">
        <v>419</v>
      </c>
      <c r="AB44" s="167"/>
      <c r="AC44" s="166" t="s">
        <v>421</v>
      </c>
      <c r="AD44" s="167"/>
      <c r="AE44" s="166" t="s">
        <v>422</v>
      </c>
      <c r="AF44" s="167"/>
      <c r="AG44" s="170">
        <v>1.82</v>
      </c>
      <c r="AH44" s="171"/>
      <c r="AI44" s="65"/>
      <c r="AJ44" s="65"/>
      <c r="AK44" s="66"/>
      <c r="AL44" s="23">
        <f t="shared" si="35"/>
        <v>4</v>
      </c>
      <c r="AM44" s="192"/>
      <c r="AN44" s="187"/>
      <c r="AO44" s="188"/>
      <c r="AP44" s="21">
        <v>0</v>
      </c>
      <c r="AQ44" s="60"/>
      <c r="AR44" s="60">
        <f t="shared" si="24"/>
      </c>
      <c r="AS44" s="60">
        <f t="shared" si="25"/>
      </c>
      <c r="AT44" s="60">
        <f>IF(OR(AN44=0,AN44=""),"",IF(OR(AN44=AN45,AN44=AN46,AN44=AN47,AN44=AN48,AN44=AN49,AN44=AN50,AN44=AN51,AN44=AN52,AN44=AN37,AN44=AN38,AN44=AN39,AN44=AN40,AN44=AN41,AN44=AN42,AN44=AN43),"=",""))</f>
      </c>
      <c r="AU44" s="60"/>
      <c r="AV44" s="60">
        <f t="shared" si="26"/>
      </c>
      <c r="AW44" s="60">
        <f t="shared" si="27"/>
      </c>
      <c r="AX44" s="60">
        <f>IF(OR(AO44=0,AO44=""),"",IF(OR(AO44=AO45,AO44=AO46,AO44=AO47,AO44=AO48,AO44=AO49,AO44=AO50,AO44=AO51,AO44=AO52,AO44=AO37,AO44=AO38,AO44=AO39,AO44=AO40,AO44=AO41,AO44=AO42,AO44=AO43),"=",""))</f>
      </c>
      <c r="AY44" s="60">
        <f t="shared" si="28"/>
        <v>4</v>
      </c>
      <c r="AZ44" s="60">
        <f t="shared" si="29"/>
        <v>4</v>
      </c>
      <c r="BB44" s="18">
        <f t="shared" si="30"/>
        <v>4</v>
      </c>
      <c r="BC44" s="18">
        <f t="shared" si="31"/>
        <v>4</v>
      </c>
      <c r="BD44" s="16"/>
      <c r="BE44" s="18">
        <f t="shared" si="32"/>
      </c>
      <c r="BF44" s="18">
        <f t="shared" si="32"/>
      </c>
      <c r="BG44" s="18">
        <f t="shared" si="32"/>
      </c>
      <c r="BH44" s="18">
        <f t="shared" si="32"/>
      </c>
      <c r="BI44" s="18">
        <f t="shared" si="32"/>
      </c>
      <c r="BJ44" s="18">
        <f t="shared" si="32"/>
      </c>
      <c r="BK44" s="18">
        <f t="shared" si="32"/>
      </c>
      <c r="BL44" s="18">
        <f t="shared" si="32"/>
      </c>
      <c r="BM44" s="18">
        <f t="shared" si="33"/>
      </c>
      <c r="BN44" s="18">
        <f t="shared" si="33"/>
      </c>
      <c r="BO44" s="18">
        <f t="shared" si="33"/>
      </c>
      <c r="BP44" s="18">
        <f t="shared" si="33"/>
      </c>
      <c r="BQ44" s="18">
        <f t="shared" si="33"/>
      </c>
      <c r="BR44" s="18">
        <f t="shared" si="33"/>
      </c>
      <c r="BS44" s="18">
        <f t="shared" si="33"/>
      </c>
      <c r="BT44" s="18">
        <f t="shared" si="33"/>
      </c>
      <c r="CA44" s="22">
        <f>'Male Athletes'!B45</f>
        <v>0</v>
      </c>
    </row>
    <row r="45" spans="2:79" ht="15.75" customHeight="1">
      <c r="B45" s="60"/>
      <c r="C45" s="56"/>
      <c r="D45" s="56"/>
      <c r="E45" s="67">
        <v>9</v>
      </c>
      <c r="F45" s="64">
        <v>66</v>
      </c>
      <c r="G45" s="37" t="str">
        <f t="shared" si="23"/>
        <v>Shaun Leigh</v>
      </c>
      <c r="H45" s="37" t="str">
        <f t="shared" si="34"/>
        <v>Brighton &amp; Hove AC</v>
      </c>
      <c r="I45" s="166"/>
      <c r="J45" s="167"/>
      <c r="K45" s="166"/>
      <c r="L45" s="167"/>
      <c r="M45" s="166"/>
      <c r="N45" s="167"/>
      <c r="O45" s="166"/>
      <c r="P45" s="167"/>
      <c r="Q45" s="165"/>
      <c r="R45" s="165"/>
      <c r="S45" s="165"/>
      <c r="T45" s="165"/>
      <c r="U45" s="169" t="s">
        <v>419</v>
      </c>
      <c r="V45" s="169"/>
      <c r="W45" s="172" t="s">
        <v>419</v>
      </c>
      <c r="X45" s="173"/>
      <c r="Y45" s="166" t="s">
        <v>419</v>
      </c>
      <c r="Z45" s="167"/>
      <c r="AA45" s="166" t="s">
        <v>419</v>
      </c>
      <c r="AB45" s="167"/>
      <c r="AC45" s="166" t="s">
        <v>422</v>
      </c>
      <c r="AD45" s="167"/>
      <c r="AE45" s="166" t="s">
        <v>420</v>
      </c>
      <c r="AF45" s="167"/>
      <c r="AG45" s="170">
        <v>1.79</v>
      </c>
      <c r="AH45" s="171"/>
      <c r="AI45" s="65"/>
      <c r="AJ45" s="65"/>
      <c r="AK45" s="66"/>
      <c r="AL45" s="23">
        <f t="shared" si="35"/>
        <v>9</v>
      </c>
      <c r="AM45" s="192"/>
      <c r="AN45" s="187"/>
      <c r="AO45" s="188"/>
      <c r="AP45" s="21">
        <v>0</v>
      </c>
      <c r="AQ45" s="60"/>
      <c r="AR45" s="60">
        <f t="shared" si="24"/>
      </c>
      <c r="AS45" s="60">
        <f t="shared" si="25"/>
      </c>
      <c r="AT45" s="60">
        <f>IF(OR(AN45=0,AN45=""),"",IF(OR(AN45=AN46,AN45=AN47,AN45=AN48,AN45=AN49,AN45=AN50,AN45=AN51,AN45=AN52,AN45=AN37,AN45=AN38,AN45=AN39,AN45=AN40,AN45=AN41,AN45=AN42,AN45=AN43,AN45=AN44),"=",""))</f>
      </c>
      <c r="AU45" s="60"/>
      <c r="AV45" s="60">
        <f t="shared" si="26"/>
      </c>
      <c r="AW45" s="60">
        <f t="shared" si="27"/>
      </c>
      <c r="AX45" s="60">
        <f>IF(OR(AO45=0,AO45=""),"",IF(OR(AO45=AO46,AO45=AO47,AO45=AO48,AO45=AO49,AO45=AO50,AO45=AO51,AO45=AO52,AO45=AO37,AO45=AO38,AO45=AO39,AO45=AO40,AO45=AO41,AO45=AO42,AO45=AO43,AO45=AO44),"=",""))</f>
      </c>
      <c r="AY45" s="60">
        <f t="shared" si="28"/>
        <v>9</v>
      </c>
      <c r="AZ45" s="60">
        <f t="shared" si="29"/>
        <v>9</v>
      </c>
      <c r="BB45" s="18">
        <f t="shared" si="30"/>
        <v>9</v>
      </c>
      <c r="BC45" s="18">
        <f t="shared" si="31"/>
        <v>9</v>
      </c>
      <c r="BD45" s="16"/>
      <c r="BE45" s="18">
        <f t="shared" si="32"/>
      </c>
      <c r="BF45" s="18">
        <f t="shared" si="32"/>
      </c>
      <c r="BG45" s="18">
        <f t="shared" si="32"/>
      </c>
      <c r="BH45" s="18">
        <f t="shared" si="32"/>
      </c>
      <c r="BI45" s="18">
        <f t="shared" si="32"/>
      </c>
      <c r="BJ45" s="18">
        <f t="shared" si="32"/>
      </c>
      <c r="BK45" s="18">
        <f t="shared" si="32"/>
      </c>
      <c r="BL45" s="18">
        <f t="shared" si="32"/>
      </c>
      <c r="BM45" s="18">
        <f t="shared" si="33"/>
      </c>
      <c r="BN45" s="18">
        <f t="shared" si="33"/>
      </c>
      <c r="BO45" s="18">
        <f t="shared" si="33"/>
      </c>
      <c r="BP45" s="18">
        <f t="shared" si="33"/>
      </c>
      <c r="BQ45" s="18">
        <f t="shared" si="33"/>
      </c>
      <c r="BR45" s="18">
        <f t="shared" si="33"/>
      </c>
      <c r="BS45" s="18">
        <f t="shared" si="33"/>
      </c>
      <c r="BT45" s="18">
        <f t="shared" si="33"/>
      </c>
      <c r="CA45" s="22">
        <f>'Male Athletes'!B46</f>
        <v>0</v>
      </c>
    </row>
    <row r="46" spans="2:79" ht="15.75" customHeight="1">
      <c r="B46" s="60"/>
      <c r="C46" s="56"/>
      <c r="D46" s="56"/>
      <c r="E46" s="67">
        <v>10</v>
      </c>
      <c r="F46" s="64">
        <v>67</v>
      </c>
      <c r="G46" s="37" t="str">
        <f t="shared" si="23"/>
        <v>Craig Mcewan</v>
      </c>
      <c r="H46" s="37" t="str">
        <f t="shared" si="34"/>
        <v>Whitemoss Aac</v>
      </c>
      <c r="I46" s="166"/>
      <c r="J46" s="167"/>
      <c r="K46" s="166"/>
      <c r="L46" s="167"/>
      <c r="M46" s="166" t="s">
        <v>419</v>
      </c>
      <c r="N46" s="167"/>
      <c r="O46" s="166" t="s">
        <v>419</v>
      </c>
      <c r="P46" s="167"/>
      <c r="Q46" s="165" t="s">
        <v>419</v>
      </c>
      <c r="R46" s="165"/>
      <c r="S46" s="165" t="s">
        <v>419</v>
      </c>
      <c r="T46" s="165"/>
      <c r="U46" s="169" t="s">
        <v>420</v>
      </c>
      <c r="V46" s="169"/>
      <c r="W46" s="172"/>
      <c r="X46" s="173"/>
      <c r="Y46" s="166"/>
      <c r="Z46" s="167"/>
      <c r="AA46" s="166"/>
      <c r="AB46" s="167"/>
      <c r="AC46" s="166"/>
      <c r="AD46" s="167"/>
      <c r="AE46" s="166"/>
      <c r="AF46" s="167"/>
      <c r="AG46" s="170">
        <v>1.64</v>
      </c>
      <c r="AH46" s="171"/>
      <c r="AI46" s="65"/>
      <c r="AJ46" s="65"/>
      <c r="AK46" s="66"/>
      <c r="AL46" s="23">
        <f t="shared" si="35"/>
        <v>19</v>
      </c>
      <c r="AM46" s="192"/>
      <c r="AN46" s="187"/>
      <c r="AO46" s="188"/>
      <c r="AP46" s="21">
        <v>0</v>
      </c>
      <c r="AQ46" s="60"/>
      <c r="AR46" s="60">
        <f t="shared" si="24"/>
      </c>
      <c r="AS46" s="60">
        <f t="shared" si="25"/>
      </c>
      <c r="AT46" s="60">
        <f>IF(OR(AN46=0,AN46=""),"",IF(OR(AN46=AN47,AN46=AN48,AN46=AN49,AN46=AN50,AN46=AN51,AN46=AN52,AN46=AN37,AN46=AN38,AN46=AN39,AN46=AN40,AN46=AN41,AN46=AN42,AN46=AN43,AN46=AN44,AN46=AN45),"=",""))</f>
      </c>
      <c r="AU46" s="60"/>
      <c r="AV46" s="60">
        <f t="shared" si="26"/>
      </c>
      <c r="AW46" s="60">
        <f t="shared" si="27"/>
      </c>
      <c r="AX46" s="60">
        <f>IF(OR(AO46=0,AO46=""),"",IF(OR(AO46=AO47,AO46=AO48,AO46=AO49,AO46=AO50,AO46=AO51,AO46=AO52,AO46=AO37,AO46=AO38,AO46=AO39,AO46=AO40,AO46=AO41,AO46=AO42,AO46=AO43,AO46=AO44,AO46=AO45),"=",""))</f>
      </c>
      <c r="AY46" s="60">
        <f t="shared" si="28"/>
        <v>19</v>
      </c>
      <c r="AZ46" s="60">
        <f t="shared" si="29"/>
        <v>19</v>
      </c>
      <c r="BB46" s="18">
        <f t="shared" si="30"/>
        <v>19</v>
      </c>
      <c r="BC46" s="18">
        <f t="shared" si="31"/>
        <v>19</v>
      </c>
      <c r="BD46" s="16"/>
      <c r="BE46" s="18">
        <f t="shared" si="32"/>
      </c>
      <c r="BF46" s="18">
        <f t="shared" si="32"/>
      </c>
      <c r="BG46" s="18">
        <f t="shared" si="32"/>
      </c>
      <c r="BH46" s="18">
        <f t="shared" si="32"/>
      </c>
      <c r="BI46" s="18">
        <f t="shared" si="32"/>
      </c>
      <c r="BJ46" s="18">
        <f t="shared" si="32"/>
      </c>
      <c r="BK46" s="18">
        <f t="shared" si="32"/>
      </c>
      <c r="BL46" s="18">
        <f t="shared" si="32"/>
      </c>
      <c r="BM46" s="18">
        <f t="shared" si="33"/>
      </c>
      <c r="BN46" s="18">
        <f t="shared" si="33"/>
      </c>
      <c r="BO46" s="18">
        <f t="shared" si="33"/>
      </c>
      <c r="BP46" s="18">
        <f t="shared" si="33"/>
      </c>
      <c r="BQ46" s="18">
        <f t="shared" si="33"/>
      </c>
      <c r="BR46" s="18">
        <f t="shared" si="33"/>
      </c>
      <c r="BS46" s="18">
        <f t="shared" si="33"/>
      </c>
      <c r="BT46" s="18">
        <f t="shared" si="33"/>
      </c>
      <c r="CA46" s="22">
        <f>'Male Athletes'!B47</f>
        <v>0</v>
      </c>
    </row>
    <row r="47" spans="2:79" ht="15.75" customHeight="1">
      <c r="B47" s="60"/>
      <c r="C47" s="56"/>
      <c r="D47" s="56"/>
      <c r="E47" s="67">
        <v>11</v>
      </c>
      <c r="F47" s="64"/>
      <c r="G47" s="37">
        <f t="shared" si="23"/>
      </c>
      <c r="H47" s="37">
        <f t="shared" si="34"/>
      </c>
      <c r="I47" s="166"/>
      <c r="J47" s="167"/>
      <c r="K47" s="166"/>
      <c r="L47" s="167"/>
      <c r="M47" s="166"/>
      <c r="N47" s="167"/>
      <c r="O47" s="166"/>
      <c r="P47" s="167"/>
      <c r="Q47" s="165"/>
      <c r="R47" s="165"/>
      <c r="S47" s="165"/>
      <c r="T47" s="165"/>
      <c r="U47" s="169"/>
      <c r="V47" s="169"/>
      <c r="W47" s="172"/>
      <c r="X47" s="173"/>
      <c r="Y47" s="166"/>
      <c r="Z47" s="167"/>
      <c r="AA47" s="166"/>
      <c r="AB47" s="167"/>
      <c r="AC47" s="166"/>
      <c r="AD47" s="167"/>
      <c r="AE47" s="166"/>
      <c r="AF47" s="167"/>
      <c r="AG47" s="170">
        <v>0</v>
      </c>
      <c r="AH47" s="171"/>
      <c r="AI47" s="65"/>
      <c r="AJ47" s="65"/>
      <c r="AK47" s="66"/>
      <c r="AL47" s="23">
        <f t="shared" si="35"/>
      </c>
      <c r="AM47" s="192"/>
      <c r="AN47" s="187"/>
      <c r="AO47" s="188"/>
      <c r="AP47" s="21"/>
      <c r="AQ47" s="60"/>
      <c r="AR47" s="60">
        <f t="shared" si="24"/>
      </c>
      <c r="AS47" s="60">
        <f t="shared" si="25"/>
      </c>
      <c r="AT47" s="60">
        <f>IF(OR(AN47=0,AN47=""),"",IF(OR(AN47=AN48,AN47=AN49,AN47=AN50,AN47=AN51,AN47=AN52,AN47=AN37,AN47=AN38,AN47=AN39,AN47=AN40,AN47=AN41,AN47=AN42,AN47=AN43,AN47=AN44,AN47=AN45,AN47=AN46),"=",""))</f>
      </c>
      <c r="AU47" s="60"/>
      <c r="AV47" s="60">
        <f t="shared" si="26"/>
      </c>
      <c r="AW47" s="60">
        <f t="shared" si="27"/>
      </c>
      <c r="AX47" s="60">
        <f>IF(OR(AO47=0,AO47=""),"",IF(OR(AO47=AO48,AO47=AO49,AO47=AO50,AO47=AO51,AO47=AO52,AO47=AO37,AO47=AO38,AO47=AO39,AO47=AO40,AO47=AO41,AO47=AO42,AO47=AO43,AO47=AO44,AO47=AO45,AO47=AO46),"=",""))</f>
      </c>
      <c r="AY47" s="60">
        <f t="shared" si="28"/>
      </c>
      <c r="AZ47" s="60">
        <f t="shared" si="29"/>
      </c>
      <c r="BB47" s="18">
        <f t="shared" si="30"/>
      </c>
      <c r="BC47" s="18">
        <f t="shared" si="31"/>
      </c>
      <c r="BD47" s="16"/>
      <c r="BE47" s="18">
        <f t="shared" si="32"/>
      </c>
      <c r="BF47" s="18">
        <f t="shared" si="32"/>
      </c>
      <c r="BG47" s="18">
        <f t="shared" si="32"/>
      </c>
      <c r="BH47" s="18">
        <f t="shared" si="32"/>
      </c>
      <c r="BI47" s="18">
        <f t="shared" si="32"/>
      </c>
      <c r="BJ47" s="18">
        <f t="shared" si="32"/>
      </c>
      <c r="BK47" s="18">
        <f t="shared" si="32"/>
      </c>
      <c r="BL47" s="18">
        <f t="shared" si="32"/>
      </c>
      <c r="BM47" s="18">
        <f t="shared" si="33"/>
      </c>
      <c r="BN47" s="18">
        <f t="shared" si="33"/>
      </c>
      <c r="BO47" s="18">
        <f t="shared" si="33"/>
      </c>
      <c r="BP47" s="18">
        <f t="shared" si="33"/>
      </c>
      <c r="BQ47" s="18">
        <f t="shared" si="33"/>
      </c>
      <c r="BR47" s="18">
        <f t="shared" si="33"/>
      </c>
      <c r="BS47" s="18">
        <f t="shared" si="33"/>
      </c>
      <c r="BT47" s="18">
        <f t="shared" si="33"/>
      </c>
      <c r="CA47" s="22">
        <f>'Male Athletes'!B48</f>
        <v>0</v>
      </c>
    </row>
    <row r="48" spans="2:79" ht="15.75" customHeight="1">
      <c r="B48" s="60"/>
      <c r="C48" s="56"/>
      <c r="D48" s="56"/>
      <c r="E48" s="67">
        <v>12</v>
      </c>
      <c r="F48" s="64"/>
      <c r="G48" s="37">
        <f t="shared" si="23"/>
      </c>
      <c r="H48" s="37">
        <f t="shared" si="34"/>
      </c>
      <c r="I48" s="166"/>
      <c r="J48" s="167"/>
      <c r="K48" s="166"/>
      <c r="L48" s="167"/>
      <c r="M48" s="166"/>
      <c r="N48" s="167"/>
      <c r="O48" s="166"/>
      <c r="P48" s="167"/>
      <c r="Q48" s="165"/>
      <c r="R48" s="165"/>
      <c r="S48" s="165"/>
      <c r="T48" s="165"/>
      <c r="U48" s="169"/>
      <c r="V48" s="169"/>
      <c r="W48" s="168"/>
      <c r="X48" s="167"/>
      <c r="Y48" s="166"/>
      <c r="Z48" s="167"/>
      <c r="AA48" s="166"/>
      <c r="AB48" s="167"/>
      <c r="AC48" s="166"/>
      <c r="AD48" s="167"/>
      <c r="AE48" s="166"/>
      <c r="AF48" s="167"/>
      <c r="AG48" s="170">
        <v>0</v>
      </c>
      <c r="AH48" s="171"/>
      <c r="AI48" s="65"/>
      <c r="AJ48" s="65"/>
      <c r="AK48" s="66"/>
      <c r="AL48" s="23">
        <f t="shared" si="35"/>
      </c>
      <c r="AM48" s="192"/>
      <c r="AN48" s="187"/>
      <c r="AO48" s="188"/>
      <c r="AP48" s="21">
        <v>0</v>
      </c>
      <c r="AQ48" s="60"/>
      <c r="AR48" s="60">
        <f t="shared" si="24"/>
      </c>
      <c r="AS48" s="60">
        <f t="shared" si="25"/>
      </c>
      <c r="AT48" s="60">
        <f>IF(OR(AN48=0,AN48=""),"",IF(OR(AN48=AN49,AN48=AN50,AN48=AN51,AN48=AN52,AN48=AN37,AN48=AN38,AN48=AN39,AN48=AN40,AN48=AN41,AN48=AN42,AN48=AN43,AN48=AN44,AN48=AN45,AN48=AN46,AN48=AN47),"=",""))</f>
      </c>
      <c r="AU48" s="60"/>
      <c r="AV48" s="60">
        <f t="shared" si="26"/>
      </c>
      <c r="AW48" s="60">
        <f t="shared" si="27"/>
      </c>
      <c r="AX48" s="60">
        <f>IF(OR(AO48=0,AO48=""),"",IF(OR(AO48=AO49,AO48=AO50,AO48=AO51,AO48=AO52,AO48=AO37,AO48=AO38,AO48=AO39,AO48=AO40,AO48=AO41,AO48=AO42,AO48=AO43,AO48=AO44,AO48=AO45,AO48=AO46,AO48=AO47),"=",""))</f>
      </c>
      <c r="AY48" s="60">
        <f t="shared" si="28"/>
      </c>
      <c r="AZ48" s="60">
        <f t="shared" si="29"/>
      </c>
      <c r="BB48" s="18">
        <f t="shared" si="30"/>
      </c>
      <c r="BC48" s="18">
        <f t="shared" si="31"/>
      </c>
      <c r="BD48" s="16"/>
      <c r="BE48" s="18">
        <f t="shared" si="32"/>
      </c>
      <c r="BF48" s="18">
        <f t="shared" si="32"/>
      </c>
      <c r="BG48" s="18">
        <f t="shared" si="32"/>
      </c>
      <c r="BH48" s="18">
        <f t="shared" si="32"/>
      </c>
      <c r="BI48" s="18">
        <f t="shared" si="32"/>
      </c>
      <c r="BJ48" s="18">
        <f t="shared" si="32"/>
      </c>
      <c r="BK48" s="18">
        <f t="shared" si="32"/>
      </c>
      <c r="BL48" s="18">
        <f t="shared" si="32"/>
      </c>
      <c r="BM48" s="18">
        <f t="shared" si="33"/>
      </c>
      <c r="BN48" s="18">
        <f t="shared" si="33"/>
      </c>
      <c r="BO48" s="18">
        <f t="shared" si="33"/>
      </c>
      <c r="BP48" s="18">
        <f t="shared" si="33"/>
      </c>
      <c r="BQ48" s="18">
        <f t="shared" si="33"/>
      </c>
      <c r="BR48" s="18">
        <f t="shared" si="33"/>
      </c>
      <c r="BS48" s="18">
        <f t="shared" si="33"/>
      </c>
      <c r="BT48" s="18">
        <f t="shared" si="33"/>
      </c>
      <c r="CA48" s="22">
        <f>'Male Athletes'!B49</f>
        <v>0</v>
      </c>
    </row>
    <row r="49" spans="2:79" ht="15.75" customHeight="1">
      <c r="B49" s="60"/>
      <c r="C49" s="56"/>
      <c r="D49" s="56"/>
      <c r="E49" s="67">
        <v>13</v>
      </c>
      <c r="F49" s="64"/>
      <c r="G49" s="37">
        <f t="shared" si="23"/>
      </c>
      <c r="H49" s="37">
        <f t="shared" si="34"/>
      </c>
      <c r="I49" s="166">
        <v>1.85</v>
      </c>
      <c r="J49" s="167"/>
      <c r="K49" s="177"/>
      <c r="L49" s="223"/>
      <c r="M49" s="166"/>
      <c r="N49" s="167"/>
      <c r="O49" s="166"/>
      <c r="P49" s="167"/>
      <c r="Q49" s="165"/>
      <c r="R49" s="165"/>
      <c r="S49" s="165"/>
      <c r="T49" s="165"/>
      <c r="U49" s="169"/>
      <c r="V49" s="169"/>
      <c r="W49" s="168"/>
      <c r="X49" s="167"/>
      <c r="Y49" s="166"/>
      <c r="Z49" s="167"/>
      <c r="AA49" s="166"/>
      <c r="AB49" s="167"/>
      <c r="AC49" s="166"/>
      <c r="AD49" s="167"/>
      <c r="AE49" s="166"/>
      <c r="AF49" s="167"/>
      <c r="AG49" s="170">
        <v>0</v>
      </c>
      <c r="AH49" s="171"/>
      <c r="AI49" s="65"/>
      <c r="AJ49" s="65"/>
      <c r="AK49" s="66"/>
      <c r="AL49" s="23">
        <f t="shared" si="35"/>
      </c>
      <c r="AM49" s="192"/>
      <c r="AN49" s="187"/>
      <c r="AO49" s="188"/>
      <c r="AP49" s="21">
        <v>0</v>
      </c>
      <c r="AQ49" s="60"/>
      <c r="AR49" s="60">
        <f t="shared" si="24"/>
      </c>
      <c r="AS49" s="60">
        <f t="shared" si="25"/>
      </c>
      <c r="AT49" s="60">
        <f>IF(OR(AN49=0,AN49=""),"",IF(OR(AN49=AN50,AN49=AN51,AN49=AN52,AN49=AN37,AN49=AN38,AN49=AN39,AN49=AN40,AN49=AN41,AN49=AN42,AN49=AN43,AN49=AN44,AN49=AN45,AN49=AN46,AN49=AN47,AN49=AN48),"=",""))</f>
      </c>
      <c r="AU49" s="60"/>
      <c r="AV49" s="60">
        <f t="shared" si="26"/>
      </c>
      <c r="AW49" s="60">
        <f t="shared" si="27"/>
      </c>
      <c r="AX49" s="60">
        <f>IF(OR(AO49=0,AO49=""),"",IF(OR(AO49=AO50,AO49=AO51,AO49=AO52,AO49=AO37,AO49=AO38,AO49=AO39,AO49=AO40,AO49=AO41,AO49=AO42,AO49=AO43,AO49=AO44,AO49=AO45,AO49=AO46,AO49=AO47,AO49=AO48),"=",""))</f>
      </c>
      <c r="AY49" s="60">
        <f t="shared" si="28"/>
      </c>
      <c r="AZ49" s="60">
        <f t="shared" si="29"/>
      </c>
      <c r="BB49" s="18">
        <f t="shared" si="30"/>
      </c>
      <c r="BC49" s="18">
        <f t="shared" si="31"/>
      </c>
      <c r="BD49" s="16"/>
      <c r="BE49" s="18">
        <f t="shared" si="32"/>
      </c>
      <c r="BF49" s="18">
        <f t="shared" si="32"/>
      </c>
      <c r="BG49" s="18">
        <f t="shared" si="32"/>
      </c>
      <c r="BH49" s="18">
        <f t="shared" si="32"/>
      </c>
      <c r="BI49" s="18">
        <f t="shared" si="32"/>
      </c>
      <c r="BJ49" s="18">
        <f t="shared" si="32"/>
      </c>
      <c r="BK49" s="18">
        <f t="shared" si="32"/>
      </c>
      <c r="BL49" s="18">
        <f t="shared" si="32"/>
      </c>
      <c r="BM49" s="18">
        <f t="shared" si="33"/>
      </c>
      <c r="BN49" s="18">
        <f t="shared" si="33"/>
      </c>
      <c r="BO49" s="18">
        <f t="shared" si="33"/>
      </c>
      <c r="BP49" s="18">
        <f t="shared" si="33"/>
      </c>
      <c r="BQ49" s="18">
        <f t="shared" si="33"/>
      </c>
      <c r="BR49" s="18">
        <f t="shared" si="33"/>
      </c>
      <c r="BS49" s="18">
        <f t="shared" si="33"/>
      </c>
      <c r="BT49" s="18">
        <f t="shared" si="33"/>
      </c>
      <c r="CA49" s="22">
        <f>'Male Athletes'!B50</f>
        <v>0</v>
      </c>
    </row>
    <row r="50" spans="2:79" ht="15.75" customHeight="1">
      <c r="B50" s="60"/>
      <c r="C50" s="56"/>
      <c r="D50" s="56"/>
      <c r="E50" s="67">
        <v>14</v>
      </c>
      <c r="F50" s="64">
        <v>55</v>
      </c>
      <c r="G50" s="37" t="str">
        <f t="shared" si="23"/>
        <v>Jack Andrew</v>
      </c>
      <c r="H50" s="37" t="str">
        <f t="shared" si="34"/>
        <v>Macclesfield Harriers</v>
      </c>
      <c r="I50" s="166" t="s">
        <v>420</v>
      </c>
      <c r="J50" s="167"/>
      <c r="K50" s="166"/>
      <c r="L50" s="167"/>
      <c r="M50" s="166"/>
      <c r="N50" s="167"/>
      <c r="O50" s="166"/>
      <c r="P50" s="167"/>
      <c r="Q50" s="165"/>
      <c r="R50" s="165"/>
      <c r="S50" s="165"/>
      <c r="T50" s="165"/>
      <c r="U50" s="169"/>
      <c r="V50" s="169"/>
      <c r="W50" s="168"/>
      <c r="X50" s="167"/>
      <c r="Y50" s="166"/>
      <c r="Z50" s="167"/>
      <c r="AA50" s="166"/>
      <c r="AB50" s="167"/>
      <c r="AC50" s="166"/>
      <c r="AD50" s="167"/>
      <c r="AE50" s="166"/>
      <c r="AF50" s="167"/>
      <c r="AG50" s="170">
        <v>0</v>
      </c>
      <c r="AH50" s="171"/>
      <c r="AI50" s="65"/>
      <c r="AJ50" s="65"/>
      <c r="AK50" s="66"/>
      <c r="AL50" s="23">
        <f t="shared" si="35"/>
      </c>
      <c r="AM50" s="192"/>
      <c r="AN50" s="187"/>
      <c r="AO50" s="188"/>
      <c r="AP50" s="21"/>
      <c r="AQ50" s="60"/>
      <c r="AR50" s="60">
        <f t="shared" si="24"/>
      </c>
      <c r="AS50" s="60">
        <f t="shared" si="25"/>
      </c>
      <c r="AT50" s="60">
        <f>IF(OR(AN50=0,AN50=""),"",IF(OR(AN50=AN51,AN50=AN52,AN50=AN37,AN50=AN38,AN50=AN39,AN50=AN40,AN50=AN41,AN50=AN42,AN50=AN43,AN50=AN44,AN50=AN45,AN50=AN46,AN50=AN47,AN50=AN48,AN50=AN49),"=",""))</f>
      </c>
      <c r="AU50" s="60"/>
      <c r="AV50" s="60">
        <f t="shared" si="26"/>
      </c>
      <c r="AW50" s="60">
        <f t="shared" si="27"/>
      </c>
      <c r="AX50" s="60">
        <f>IF(OR(AO50=0,AO50=""),"",IF(OR(AO50=AO51,AO50=AO52,AO50=AO37,AO50=AO38,AO50=AO39,AO50=AO40,AO50=AO41,AO50=AO42,AO50=AO43,AO50=AO44,AO50=AO45,AO50=AO46,AO50=AO47,AO50=AO48,AO50=AO49),"=",""))</f>
      </c>
      <c r="AY50" s="60">
        <f t="shared" si="28"/>
      </c>
      <c r="AZ50" s="60">
        <f t="shared" si="29"/>
      </c>
      <c r="BB50" s="18">
        <f t="shared" si="30"/>
      </c>
      <c r="BC50" s="18">
        <f t="shared" si="31"/>
      </c>
      <c r="BD50" s="16"/>
      <c r="BE50" s="18">
        <f t="shared" si="32"/>
      </c>
      <c r="BF50" s="18">
        <f t="shared" si="32"/>
      </c>
      <c r="BG50" s="18">
        <f t="shared" si="32"/>
      </c>
      <c r="BH50" s="18">
        <f t="shared" si="32"/>
      </c>
      <c r="BI50" s="18">
        <f t="shared" si="32"/>
      </c>
      <c r="BJ50" s="18">
        <f t="shared" si="32"/>
      </c>
      <c r="BK50" s="18">
        <f t="shared" si="32"/>
      </c>
      <c r="BL50" s="18">
        <f t="shared" si="32"/>
      </c>
      <c r="BM50" s="18">
        <f t="shared" si="33"/>
      </c>
      <c r="BN50" s="18">
        <f t="shared" si="33"/>
      </c>
      <c r="BO50" s="18">
        <f t="shared" si="33"/>
      </c>
      <c r="BP50" s="18">
        <f t="shared" si="33"/>
      </c>
      <c r="BQ50" s="18">
        <f t="shared" si="33"/>
      </c>
      <c r="BR50" s="18">
        <f t="shared" si="33"/>
      </c>
      <c r="BS50" s="18">
        <f t="shared" si="33"/>
      </c>
      <c r="BT50" s="18">
        <f t="shared" si="33"/>
      </c>
      <c r="CA50" s="22">
        <f>'Male Athletes'!B51</f>
        <v>0</v>
      </c>
    </row>
    <row r="51" spans="2:79" ht="15.75" customHeight="1">
      <c r="B51" s="60"/>
      <c r="C51" s="56"/>
      <c r="D51" s="56"/>
      <c r="E51" s="67">
        <v>15</v>
      </c>
      <c r="F51" s="64"/>
      <c r="G51" s="37">
        <f t="shared" si="23"/>
      </c>
      <c r="H51" s="37">
        <f t="shared" si="34"/>
      </c>
      <c r="I51" s="166"/>
      <c r="J51" s="167"/>
      <c r="K51" s="166"/>
      <c r="L51" s="167"/>
      <c r="M51" s="166"/>
      <c r="N51" s="167"/>
      <c r="O51" s="166"/>
      <c r="P51" s="167"/>
      <c r="Q51" s="165"/>
      <c r="R51" s="165"/>
      <c r="S51" s="165"/>
      <c r="T51" s="165"/>
      <c r="U51" s="169"/>
      <c r="V51" s="169"/>
      <c r="W51" s="168"/>
      <c r="X51" s="167"/>
      <c r="Y51" s="166"/>
      <c r="Z51" s="167"/>
      <c r="AA51" s="166"/>
      <c r="AB51" s="167"/>
      <c r="AC51" s="166"/>
      <c r="AD51" s="167"/>
      <c r="AE51" s="166"/>
      <c r="AF51" s="167"/>
      <c r="AG51" s="170">
        <v>0</v>
      </c>
      <c r="AH51" s="171"/>
      <c r="AI51" s="65"/>
      <c r="AJ51" s="65"/>
      <c r="AK51" s="66"/>
      <c r="AL51" s="23">
        <f t="shared" si="35"/>
      </c>
      <c r="AM51" s="192"/>
      <c r="AN51" s="187"/>
      <c r="AO51" s="188"/>
      <c r="AP51" s="21">
        <v>0</v>
      </c>
      <c r="AQ51" s="60"/>
      <c r="AR51" s="60">
        <f t="shared" si="24"/>
      </c>
      <c r="AS51" s="60">
        <f t="shared" si="25"/>
      </c>
      <c r="AT51" s="60">
        <f>IF(OR(AN51=0,AN51=""),"",IF(OR(AN51=AN52,AN51=AN37,AN51=AN38,AN51=AN39,AN51=AN40,AN51=AN41,AN51=AN42,AN51=AN43,AN51=AN44,AN51=AN45,AN51=AN46,AN51=AN47,AN51=AN48,AN51=AN49,AN51=AN50),"=",""))</f>
      </c>
      <c r="AU51" s="60"/>
      <c r="AV51" s="60">
        <f t="shared" si="26"/>
      </c>
      <c r="AW51" s="60">
        <f t="shared" si="27"/>
      </c>
      <c r="AX51" s="60">
        <f>IF(OR(AO51=0,AO51=""),"",IF(OR(AO51=AO52,AO51=AO37,AO51=AO38,AO51=AO39,AO51=AO40,AO51=AO41,AO51=AO42,AO51=AO43,AO51=AO44,AO51=AO45,AO51=AO46,AO51=AO47,AO51=AO48,AO51=AO49,AO51=AO50),"=",""))</f>
      </c>
      <c r="AY51" s="60">
        <f t="shared" si="28"/>
      </c>
      <c r="AZ51" s="60">
        <f t="shared" si="29"/>
      </c>
      <c r="BB51" s="18">
        <f t="shared" si="30"/>
      </c>
      <c r="BC51" s="18">
        <f t="shared" si="31"/>
      </c>
      <c r="BD51" s="16"/>
      <c r="BE51" s="18">
        <f t="shared" si="32"/>
      </c>
      <c r="BF51" s="18">
        <f t="shared" si="32"/>
      </c>
      <c r="BG51" s="18">
        <f t="shared" si="32"/>
      </c>
      <c r="BH51" s="18">
        <f t="shared" si="32"/>
      </c>
      <c r="BI51" s="18">
        <f t="shared" si="32"/>
      </c>
      <c r="BJ51" s="18">
        <f t="shared" si="32"/>
      </c>
      <c r="BK51" s="18">
        <f t="shared" si="32"/>
      </c>
      <c r="BL51" s="18">
        <f t="shared" si="32"/>
      </c>
      <c r="BM51" s="18">
        <f t="shared" si="33"/>
      </c>
      <c r="BN51" s="18">
        <f t="shared" si="33"/>
      </c>
      <c r="BO51" s="18">
        <f t="shared" si="33"/>
      </c>
      <c r="BP51" s="18">
        <f t="shared" si="33"/>
      </c>
      <c r="BQ51" s="18">
        <f t="shared" si="33"/>
      </c>
      <c r="BR51" s="18">
        <f t="shared" si="33"/>
      </c>
      <c r="BS51" s="18">
        <f t="shared" si="33"/>
      </c>
      <c r="BT51" s="18">
        <f t="shared" si="33"/>
      </c>
      <c r="CA51" s="22">
        <f>'Male Athletes'!B52</f>
        <v>0</v>
      </c>
    </row>
    <row r="52" spans="2:79" ht="15.75" customHeight="1">
      <c r="B52" s="60"/>
      <c r="C52" s="56"/>
      <c r="D52" s="56"/>
      <c r="E52" s="67">
        <v>16</v>
      </c>
      <c r="F52" s="64"/>
      <c r="G52" s="37">
        <f t="shared" si="23"/>
      </c>
      <c r="H52" s="37">
        <f t="shared" si="34"/>
      </c>
      <c r="I52" s="166"/>
      <c r="J52" s="167"/>
      <c r="K52" s="166"/>
      <c r="L52" s="167"/>
      <c r="M52" s="166"/>
      <c r="N52" s="167"/>
      <c r="O52" s="166"/>
      <c r="P52" s="167"/>
      <c r="Q52" s="165"/>
      <c r="R52" s="165"/>
      <c r="S52" s="165"/>
      <c r="T52" s="165"/>
      <c r="U52" s="169"/>
      <c r="V52" s="169"/>
      <c r="W52" s="168"/>
      <c r="X52" s="167"/>
      <c r="Y52" s="166"/>
      <c r="Z52" s="167"/>
      <c r="AA52" s="166"/>
      <c r="AB52" s="167"/>
      <c r="AC52" s="166"/>
      <c r="AD52" s="167"/>
      <c r="AE52" s="166"/>
      <c r="AF52" s="167"/>
      <c r="AG52" s="170"/>
      <c r="AH52" s="171"/>
      <c r="AI52" s="65"/>
      <c r="AJ52" s="65"/>
      <c r="AK52" s="66"/>
      <c r="AL52" s="23">
        <f t="shared" si="35"/>
      </c>
      <c r="AM52" s="192"/>
      <c r="AN52" s="187"/>
      <c r="AO52" s="188"/>
      <c r="AP52" s="21">
        <v>0</v>
      </c>
      <c r="AQ52" s="60"/>
      <c r="AR52" s="60">
        <f t="shared" si="24"/>
      </c>
      <c r="AS52" s="60">
        <f t="shared" si="25"/>
      </c>
      <c r="AT52" s="60">
        <f>IF(OR(AN52=0,AN52=""),"",IF(OR(AN52=AN37,AN52=AN38,AN52=AN39,AN52=AN40,AN52=AN41,AN52=AN42,AN52=AN43,AN52=AN44,AN52=AN45,AN52=AN46,AN52=AN47,AN52=AN48,AN52=AN49,AN52=AN50,AN52=AN51),"=",""))</f>
      </c>
      <c r="AU52" s="60"/>
      <c r="AV52" s="60">
        <f t="shared" si="26"/>
      </c>
      <c r="AW52" s="60">
        <f t="shared" si="27"/>
      </c>
      <c r="AX52" s="60">
        <f>IF(OR(AO52=0,AO52=""),"",IF(OR(AO52=AO37,AO52=AO38,AO52=AO39,AO52=AO40,AO52=AO41,AO52=AO42,AO52=AO43,AO52=AO44,AO52=AO45,AO52=AO46,AO52=AO47,AO52=AO48,AO52=AO49,AO52=AO50,AO52=AO51),"=",""))</f>
      </c>
      <c r="AY52" s="60">
        <f t="shared" si="28"/>
      </c>
      <c r="AZ52" s="60">
        <f t="shared" si="29"/>
      </c>
      <c r="BB52" s="18">
        <f t="shared" si="30"/>
      </c>
      <c r="BC52" s="18">
        <f t="shared" si="31"/>
      </c>
      <c r="BD52" s="16"/>
      <c r="BE52" s="18">
        <f t="shared" si="32"/>
      </c>
      <c r="BF52" s="18">
        <f t="shared" si="32"/>
      </c>
      <c r="BG52" s="18">
        <f t="shared" si="32"/>
      </c>
      <c r="BH52" s="18">
        <f t="shared" si="32"/>
      </c>
      <c r="BI52" s="18">
        <f t="shared" si="32"/>
      </c>
      <c r="BJ52" s="18">
        <f t="shared" si="32"/>
      </c>
      <c r="BK52" s="18">
        <f t="shared" si="32"/>
      </c>
      <c r="BL52" s="18">
        <f t="shared" si="32"/>
      </c>
      <c r="BM52" s="18">
        <f t="shared" si="33"/>
      </c>
      <c r="BN52" s="18">
        <f t="shared" si="33"/>
      </c>
      <c r="BO52" s="18">
        <f t="shared" si="33"/>
      </c>
      <c r="BP52" s="18">
        <f t="shared" si="33"/>
      </c>
      <c r="BQ52" s="18">
        <f t="shared" si="33"/>
      </c>
      <c r="BR52" s="18">
        <f t="shared" si="33"/>
      </c>
      <c r="BS52" s="18">
        <f t="shared" si="33"/>
      </c>
      <c r="BT52" s="18">
        <f t="shared" si="33"/>
      </c>
      <c r="CA52" s="22">
        <f>'Male Athletes'!B53</f>
        <v>0</v>
      </c>
    </row>
    <row r="53" spans="2:79" ht="15.75" customHeight="1">
      <c r="B53" s="60"/>
      <c r="C53" s="56"/>
      <c r="D53" s="56"/>
      <c r="E53" s="67">
        <v>17</v>
      </c>
      <c r="F53" s="64"/>
      <c r="G53" s="37">
        <f t="shared" si="23"/>
      </c>
      <c r="H53" s="37">
        <f t="shared" si="34"/>
      </c>
      <c r="I53" s="166"/>
      <c r="J53" s="167"/>
      <c r="K53" s="166"/>
      <c r="L53" s="167"/>
      <c r="M53" s="166"/>
      <c r="N53" s="167"/>
      <c r="O53" s="166"/>
      <c r="P53" s="167"/>
      <c r="Q53" s="165"/>
      <c r="R53" s="165"/>
      <c r="S53" s="165"/>
      <c r="T53" s="165"/>
      <c r="U53" s="169"/>
      <c r="V53" s="169"/>
      <c r="W53" s="172"/>
      <c r="X53" s="173"/>
      <c r="Y53" s="166"/>
      <c r="Z53" s="167"/>
      <c r="AA53" s="166"/>
      <c r="AB53" s="167"/>
      <c r="AC53" s="166"/>
      <c r="AD53" s="167"/>
      <c r="AE53" s="166"/>
      <c r="AF53" s="167"/>
      <c r="AG53" s="170"/>
      <c r="AH53" s="171"/>
      <c r="AI53" s="65"/>
      <c r="AJ53" s="65"/>
      <c r="AK53" s="66"/>
      <c r="AL53" s="23">
        <f t="shared" si="35"/>
      </c>
      <c r="AM53" s="192"/>
      <c r="AN53" s="187"/>
      <c r="AO53" s="188"/>
      <c r="AP53" s="21">
        <v>0</v>
      </c>
      <c r="AQ53" s="60"/>
      <c r="AR53" s="60">
        <f t="shared" si="24"/>
      </c>
      <c r="AS53" s="60">
        <f t="shared" si="25"/>
      </c>
      <c r="AT53" s="60">
        <f>IF(OR(AN53=0,AN53=""),"",IF(OR(AN53=AN54,AN53=AN55,AN53=AN56,AN53=AN57,AN53=AN58,AN53=AN59,AN53=AN60,AN53=AN61,AN53=AN62,AN53=AN47,AN53=AN48,AN53=AN49,AN53=AN50,AN53=AN51,AN53=AN52),"=",""))</f>
      </c>
      <c r="AU53" s="60"/>
      <c r="AV53" s="60">
        <f t="shared" si="26"/>
      </c>
      <c r="AW53" s="60">
        <f t="shared" si="27"/>
      </c>
      <c r="AX53" s="60">
        <f>IF(OR(AO53=0,AO53=""),"",IF(OR(AO53=AO54,AO53=AO55,AO53=AO56,AO53=AO57,AO53=AO58,AO53=AO59,AO53=AO60,AO53=AO61,AO53=AO62,AO53=AO47,AO53=AO48,AO53=AO49,AO53=AO50,AO53=AO51,AO53=AO52),"=",""))</f>
      </c>
      <c r="AY53" s="60">
        <f t="shared" si="28"/>
      </c>
      <c r="AZ53" s="60">
        <f t="shared" si="29"/>
      </c>
      <c r="BB53" s="18">
        <f t="shared" si="30"/>
      </c>
      <c r="BC53" s="18">
        <f t="shared" si="31"/>
      </c>
      <c r="BD53" s="16"/>
      <c r="BE53" s="18">
        <f aca="true" t="shared" si="36" ref="BE53:BL62">IF($AN53="","",IF($AN53=BE$5,$AN53,""))</f>
      </c>
      <c r="BF53" s="18">
        <f t="shared" si="36"/>
      </c>
      <c r="BG53" s="18">
        <f t="shared" si="36"/>
      </c>
      <c r="BH53" s="18">
        <f t="shared" si="36"/>
      </c>
      <c r="BI53" s="18">
        <f t="shared" si="36"/>
      </c>
      <c r="BJ53" s="18">
        <f t="shared" si="36"/>
      </c>
      <c r="BK53" s="18">
        <f t="shared" si="36"/>
      </c>
      <c r="BL53" s="18">
        <f t="shared" si="36"/>
      </c>
      <c r="BM53" s="18">
        <f aca="true" t="shared" si="37" ref="BM53:BT62">IF($AO53="","",IF($AO53=BM$5,$AO53,""))</f>
      </c>
      <c r="BN53" s="18">
        <f t="shared" si="37"/>
      </c>
      <c r="BO53" s="18">
        <f t="shared" si="37"/>
      </c>
      <c r="BP53" s="18">
        <f t="shared" si="37"/>
      </c>
      <c r="BQ53" s="18">
        <f t="shared" si="37"/>
      </c>
      <c r="BR53" s="18">
        <f t="shared" si="37"/>
      </c>
      <c r="BS53" s="18">
        <f t="shared" si="37"/>
      </c>
      <c r="BT53" s="18">
        <f t="shared" si="37"/>
      </c>
      <c r="CA53" s="22">
        <f>'Male Athletes'!B54</f>
        <v>0</v>
      </c>
    </row>
    <row r="54" spans="2:79" ht="15.75" customHeight="1">
      <c r="B54" s="60"/>
      <c r="C54" s="56"/>
      <c r="D54" s="56"/>
      <c r="E54" s="67">
        <v>18</v>
      </c>
      <c r="F54" s="64"/>
      <c r="G54" s="37">
        <f t="shared" si="23"/>
      </c>
      <c r="H54" s="37">
        <f t="shared" si="34"/>
      </c>
      <c r="I54" s="166"/>
      <c r="J54" s="167"/>
      <c r="K54" s="166"/>
      <c r="L54" s="167"/>
      <c r="M54" s="166"/>
      <c r="N54" s="167"/>
      <c r="O54" s="166"/>
      <c r="P54" s="167"/>
      <c r="Q54" s="165"/>
      <c r="R54" s="165"/>
      <c r="S54" s="165"/>
      <c r="T54" s="165"/>
      <c r="U54" s="169"/>
      <c r="V54" s="169"/>
      <c r="W54" s="172"/>
      <c r="X54" s="173"/>
      <c r="Y54" s="166"/>
      <c r="Z54" s="167"/>
      <c r="AA54" s="166"/>
      <c r="AB54" s="167"/>
      <c r="AC54" s="166"/>
      <c r="AD54" s="167"/>
      <c r="AE54" s="166"/>
      <c r="AF54" s="167"/>
      <c r="AG54" s="170"/>
      <c r="AH54" s="171"/>
      <c r="AI54" s="65"/>
      <c r="AJ54" s="65"/>
      <c r="AK54" s="66"/>
      <c r="AL54" s="23">
        <f t="shared" si="35"/>
      </c>
      <c r="AM54" s="192"/>
      <c r="AN54" s="187"/>
      <c r="AO54" s="188"/>
      <c r="AP54" s="21">
        <v>0</v>
      </c>
      <c r="AQ54" s="60"/>
      <c r="AR54" s="60">
        <f t="shared" si="24"/>
      </c>
      <c r="AS54" s="60">
        <f t="shared" si="25"/>
      </c>
      <c r="AT54" s="60">
        <f>IF(OR(AN54=0,AN54=""),"",IF(OR(AN54=AN55,AN54=AN56,AN54=AN57,AN54=AN58,AN54=AN59,AN54=AN60,AN54=AN61,AN54=AN62,AN54=AN47,AN54=AN48,AN54=AN49,AN54=AN50,AN54=AN51,AN54=AN52,AN54=AN53),"=",""))</f>
      </c>
      <c r="AU54" s="60"/>
      <c r="AV54" s="60">
        <f t="shared" si="26"/>
      </c>
      <c r="AW54" s="60">
        <f t="shared" si="27"/>
      </c>
      <c r="AX54" s="60">
        <f>IF(OR(AO54=0,AO54=""),"",IF(OR(AO54=AO55,AO54=AO56,AO54=AO57,AO54=AO58,AO54=AO59,AO54=AO60,AO54=AO61,AO54=AO62,AO54=AO47,AO54=AO48,AO54=AO49,AO54=AO50,AO54=AO51,AO54=AO52,AO54=AO53),"=",""))</f>
      </c>
      <c r="AY54" s="60">
        <f t="shared" si="28"/>
      </c>
      <c r="AZ54" s="60">
        <f t="shared" si="29"/>
      </c>
      <c r="BB54" s="18">
        <f t="shared" si="30"/>
      </c>
      <c r="BC54" s="18">
        <f t="shared" si="31"/>
      </c>
      <c r="BD54" s="16"/>
      <c r="BE54" s="18">
        <f t="shared" si="36"/>
      </c>
      <c r="BF54" s="18">
        <f t="shared" si="36"/>
      </c>
      <c r="BG54" s="18">
        <f t="shared" si="36"/>
      </c>
      <c r="BH54" s="18">
        <f t="shared" si="36"/>
      </c>
      <c r="BI54" s="18">
        <f t="shared" si="36"/>
      </c>
      <c r="BJ54" s="18">
        <f t="shared" si="36"/>
      </c>
      <c r="BK54" s="18">
        <f t="shared" si="36"/>
      </c>
      <c r="BL54" s="18">
        <f t="shared" si="36"/>
      </c>
      <c r="BM54" s="18">
        <f t="shared" si="37"/>
      </c>
      <c r="BN54" s="18">
        <f t="shared" si="37"/>
      </c>
      <c r="BO54" s="18">
        <f t="shared" si="37"/>
      </c>
      <c r="BP54" s="18">
        <f t="shared" si="37"/>
      </c>
      <c r="BQ54" s="18">
        <f t="shared" si="37"/>
      </c>
      <c r="BR54" s="18">
        <f t="shared" si="37"/>
      </c>
      <c r="BS54" s="18">
        <f t="shared" si="37"/>
      </c>
      <c r="BT54" s="18">
        <f t="shared" si="37"/>
      </c>
      <c r="CA54" s="22">
        <f>'Male Athletes'!B55</f>
        <v>0</v>
      </c>
    </row>
    <row r="55" spans="2:79" ht="15.75" customHeight="1">
      <c r="B55" s="60"/>
      <c r="C55" s="56"/>
      <c r="D55" s="56"/>
      <c r="E55" s="67">
        <v>19</v>
      </c>
      <c r="F55" s="64"/>
      <c r="G55" s="37">
        <f t="shared" si="23"/>
      </c>
      <c r="H55" s="37">
        <f t="shared" si="34"/>
      </c>
      <c r="I55" s="166"/>
      <c r="J55" s="167"/>
      <c r="K55" s="166"/>
      <c r="L55" s="167"/>
      <c r="M55" s="166"/>
      <c r="N55" s="167"/>
      <c r="O55" s="166"/>
      <c r="P55" s="167"/>
      <c r="Q55" s="165"/>
      <c r="R55" s="165"/>
      <c r="S55" s="165"/>
      <c r="T55" s="165"/>
      <c r="U55" s="169"/>
      <c r="V55" s="169"/>
      <c r="W55" s="172"/>
      <c r="X55" s="173"/>
      <c r="Y55" s="166"/>
      <c r="Z55" s="167"/>
      <c r="AA55" s="166"/>
      <c r="AB55" s="167"/>
      <c r="AC55" s="166"/>
      <c r="AD55" s="167"/>
      <c r="AE55" s="166"/>
      <c r="AF55" s="167"/>
      <c r="AG55" s="170"/>
      <c r="AH55" s="171"/>
      <c r="AI55" s="65"/>
      <c r="AJ55" s="65"/>
      <c r="AK55" s="66"/>
      <c r="AL55" s="23">
        <f t="shared" si="35"/>
      </c>
      <c r="AM55" s="193"/>
      <c r="AN55" s="189"/>
      <c r="AO55" s="190"/>
      <c r="AP55" s="21">
        <v>0</v>
      </c>
      <c r="AQ55" s="60"/>
      <c r="AR55" s="60">
        <f t="shared" si="24"/>
      </c>
      <c r="AS55" s="60">
        <f t="shared" si="25"/>
      </c>
      <c r="AT55" s="60">
        <f>IF(OR(AN55=0,AN55=""),"",IF(OR(AN55=AN56,AN55=AN57,AN55=AN58,AN55=AN59,AN55=AN60,AN55=AN61,AN55=AN62,AN55=AN47,AN55=AN48,AN55=AN49,AN55=AN50,AN55=AN51,AN55=AN52,AN55=AN53,AN55=AN54),"=",""))</f>
      </c>
      <c r="AU55" s="60"/>
      <c r="AV55" s="60">
        <f t="shared" si="26"/>
      </c>
      <c r="AW55" s="60">
        <f t="shared" si="27"/>
      </c>
      <c r="AX55" s="60">
        <f>IF(OR(AO55=0,AO55=""),"",IF(OR(AO55=AO56,AO55=AO57,AO55=AO58,AO55=AO59,AO55=AO60,AO55=AO61,AO55=AO62,AO55=AO47,AO55=AO48,AO55=AO49,AO55=AO50,AO55=AO51,AO55=AO52,AO55=AO53,AO55=AO54),"=",""))</f>
      </c>
      <c r="AY55" s="60">
        <f t="shared" si="28"/>
      </c>
      <c r="AZ55" s="60">
        <f t="shared" si="29"/>
      </c>
      <c r="BB55" s="18">
        <f t="shared" si="30"/>
      </c>
      <c r="BC55" s="18">
        <f t="shared" si="31"/>
      </c>
      <c r="BD55" s="16"/>
      <c r="BE55" s="18">
        <f t="shared" si="36"/>
      </c>
      <c r="BF55" s="18">
        <f t="shared" si="36"/>
      </c>
      <c r="BG55" s="18">
        <f t="shared" si="36"/>
      </c>
      <c r="BH55" s="18">
        <f t="shared" si="36"/>
      </c>
      <c r="BI55" s="18">
        <f t="shared" si="36"/>
      </c>
      <c r="BJ55" s="18">
        <f t="shared" si="36"/>
      </c>
      <c r="BK55" s="18">
        <f t="shared" si="36"/>
      </c>
      <c r="BL55" s="18">
        <f t="shared" si="36"/>
      </c>
      <c r="BM55" s="18">
        <f t="shared" si="37"/>
      </c>
      <c r="BN55" s="18">
        <f t="shared" si="37"/>
      </c>
      <c r="BO55" s="18">
        <f t="shared" si="37"/>
      </c>
      <c r="BP55" s="18">
        <f t="shared" si="37"/>
      </c>
      <c r="BQ55" s="18">
        <f t="shared" si="37"/>
      </c>
      <c r="BR55" s="18">
        <f t="shared" si="37"/>
      </c>
      <c r="BS55" s="18">
        <f t="shared" si="37"/>
      </c>
      <c r="BT55" s="18">
        <f t="shared" si="37"/>
      </c>
      <c r="CA55" s="22">
        <f>'Male Athletes'!B56</f>
        <v>0</v>
      </c>
    </row>
    <row r="56" spans="2:79" ht="15.75" customHeight="1">
      <c r="B56" s="60"/>
      <c r="C56" s="56"/>
      <c r="D56" s="56"/>
      <c r="E56" s="67">
        <v>20</v>
      </c>
      <c r="F56" s="64"/>
      <c r="G56" s="37">
        <f t="shared" si="23"/>
      </c>
      <c r="H56" s="37">
        <f t="shared" si="34"/>
      </c>
      <c r="I56" s="166"/>
      <c r="J56" s="167"/>
      <c r="K56" s="166"/>
      <c r="L56" s="167"/>
      <c r="M56" s="166"/>
      <c r="N56" s="167"/>
      <c r="O56" s="166"/>
      <c r="P56" s="167"/>
      <c r="Q56" s="165"/>
      <c r="R56" s="165"/>
      <c r="S56" s="165"/>
      <c r="T56" s="165"/>
      <c r="U56" s="169"/>
      <c r="V56" s="169"/>
      <c r="W56" s="172"/>
      <c r="X56" s="173"/>
      <c r="Y56" s="166"/>
      <c r="Z56" s="167"/>
      <c r="AA56" s="166"/>
      <c r="AB56" s="167"/>
      <c r="AC56" s="166"/>
      <c r="AD56" s="167"/>
      <c r="AE56" s="166"/>
      <c r="AF56" s="167"/>
      <c r="AG56" s="170"/>
      <c r="AH56" s="171"/>
      <c r="AI56" s="65"/>
      <c r="AJ56" s="65"/>
      <c r="AK56" s="66"/>
      <c r="AL56" s="23">
        <f t="shared" si="35"/>
      </c>
      <c r="AM56" s="233" t="s">
        <v>320</v>
      </c>
      <c r="AN56" s="234"/>
      <c r="AO56" s="234"/>
      <c r="AP56" s="21">
        <v>0</v>
      </c>
      <c r="AQ56" s="60"/>
      <c r="AR56" s="60">
        <f t="shared" si="24"/>
      </c>
      <c r="AS56" s="60">
        <f t="shared" si="25"/>
      </c>
      <c r="AT56" s="60">
        <f>IF(OR(AN56=0,AN56=""),"",IF(OR(AN56=AN57,AN56=AN58,AN56=AN59,AN56=AN60,AN56=AN61,AN56=AN62,AN56=AN47,AN56=AN48,AN56=AN49,AN56=AN50,AN56=AN51,AN56=AN52,AN56=AN53,AN56=AN54,AN56=AN55),"=",""))</f>
      </c>
      <c r="AU56" s="60"/>
      <c r="AV56" s="60">
        <f t="shared" si="26"/>
      </c>
      <c r="AW56" s="60">
        <f t="shared" si="27"/>
      </c>
      <c r="AX56" s="60">
        <f>IF(OR(AO56=0,AO56=""),"",IF(OR(AO56=AO57,AO56=AO58,AO56=AO59,AO56=AO60,AO56=AO61,AO56=AO62,AO56=AO47,AO56=AO48,AO56=AO49,AO56=AO50,AO56=AO51,AO56=AO52,AO56=AO53,AO56=AO54,AO56=AO55),"=",""))</f>
      </c>
      <c r="AY56" s="60">
        <f t="shared" si="28"/>
      </c>
      <c r="AZ56" s="60">
        <f t="shared" si="29"/>
      </c>
      <c r="BB56" s="18">
        <f t="shared" si="30"/>
      </c>
      <c r="BC56" s="18">
        <f t="shared" si="31"/>
      </c>
      <c r="BD56" s="16"/>
      <c r="BE56" s="18">
        <f t="shared" si="36"/>
      </c>
      <c r="BF56" s="18">
        <f t="shared" si="36"/>
      </c>
      <c r="BG56" s="18">
        <f t="shared" si="36"/>
      </c>
      <c r="BH56" s="18">
        <f t="shared" si="36"/>
      </c>
      <c r="BI56" s="18">
        <f t="shared" si="36"/>
      </c>
      <c r="BJ56" s="18">
        <f t="shared" si="36"/>
      </c>
      <c r="BK56" s="18">
        <f t="shared" si="36"/>
      </c>
      <c r="BL56" s="18">
        <f t="shared" si="36"/>
      </c>
      <c r="BM56" s="18">
        <f t="shared" si="37"/>
      </c>
      <c r="BN56" s="18">
        <f t="shared" si="37"/>
      </c>
      <c r="BO56" s="18">
        <f t="shared" si="37"/>
      </c>
      <c r="BP56" s="18">
        <f t="shared" si="37"/>
      </c>
      <c r="BQ56" s="18">
        <f t="shared" si="37"/>
      </c>
      <c r="BR56" s="18">
        <f t="shared" si="37"/>
      </c>
      <c r="BS56" s="18">
        <f t="shared" si="37"/>
      </c>
      <c r="BT56" s="18">
        <f t="shared" si="37"/>
      </c>
      <c r="CA56" s="22">
        <f>'Male Athletes'!B57</f>
        <v>0</v>
      </c>
    </row>
    <row r="57" spans="2:79" ht="15.75" customHeight="1">
      <c r="B57" s="60"/>
      <c r="C57" s="56"/>
      <c r="D57" s="56"/>
      <c r="E57" s="67">
        <v>21</v>
      </c>
      <c r="F57" s="64"/>
      <c r="G57" s="37">
        <f t="shared" si="23"/>
      </c>
      <c r="H57" s="37">
        <f t="shared" si="34"/>
      </c>
      <c r="I57" s="166"/>
      <c r="J57" s="167"/>
      <c r="K57" s="166"/>
      <c r="L57" s="167"/>
      <c r="M57" s="166"/>
      <c r="N57" s="167"/>
      <c r="O57" s="166"/>
      <c r="P57" s="167"/>
      <c r="Q57" s="165"/>
      <c r="R57" s="165"/>
      <c r="S57" s="165"/>
      <c r="T57" s="165"/>
      <c r="U57" s="169"/>
      <c r="V57" s="169"/>
      <c r="W57" s="172"/>
      <c r="X57" s="173"/>
      <c r="Y57" s="166"/>
      <c r="Z57" s="167"/>
      <c r="AA57" s="166"/>
      <c r="AB57" s="167"/>
      <c r="AC57" s="166"/>
      <c r="AD57" s="167"/>
      <c r="AE57" s="166"/>
      <c r="AF57" s="167"/>
      <c r="AG57" s="170"/>
      <c r="AH57" s="171"/>
      <c r="AI57" s="65"/>
      <c r="AJ57" s="65"/>
      <c r="AK57" s="66"/>
      <c r="AL57" s="23">
        <f t="shared" si="35"/>
      </c>
      <c r="AM57" s="233"/>
      <c r="AN57" s="234"/>
      <c r="AO57" s="234"/>
      <c r="AP57" s="21"/>
      <c r="AQ57" s="60"/>
      <c r="AR57" s="60">
        <f t="shared" si="24"/>
      </c>
      <c r="AS57" s="60">
        <f t="shared" si="25"/>
      </c>
      <c r="AT57" s="60">
        <f>IF(OR(AN57=0,AN57=""),"",IF(OR(AN57=AN58,AN57=AN59,AN57=AN60,AN57=AN61,AN57=AN62,AN57=AN47,AN57=AN48,AN57=AN49,AN57=AN50,AN57=AN51,AN57=AN52,AN57=AN53,AN57=AN54,AN57=AN55,AN57=AN56),"=",""))</f>
      </c>
      <c r="AU57" s="60"/>
      <c r="AV57" s="60">
        <f t="shared" si="26"/>
      </c>
      <c r="AW57" s="60">
        <f t="shared" si="27"/>
      </c>
      <c r="AX57" s="60">
        <f>IF(OR(AO57=0,AO57=""),"",IF(OR(AO57=AO58,AO57=AO59,AO57=AO60,AO57=AO61,AO57=AO62,AO57=AO47,AO57=AO48,AO57=AO49,AO57=AO50,AO57=AO51,AO57=AO52,AO57=AO53,AO57=AO54,AO57=AO55,AO57=AO56),"=",""))</f>
      </c>
      <c r="AY57" s="60">
        <f t="shared" si="28"/>
      </c>
      <c r="AZ57" s="60">
        <f t="shared" si="29"/>
      </c>
      <c r="BB57" s="18">
        <f t="shared" si="30"/>
      </c>
      <c r="BC57" s="18">
        <f t="shared" si="31"/>
      </c>
      <c r="BD57" s="16"/>
      <c r="BE57" s="18">
        <f t="shared" si="36"/>
      </c>
      <c r="BF57" s="18">
        <f t="shared" si="36"/>
      </c>
      <c r="BG57" s="18">
        <f t="shared" si="36"/>
      </c>
      <c r="BH57" s="18">
        <f t="shared" si="36"/>
      </c>
      <c r="BI57" s="18">
        <f t="shared" si="36"/>
      </c>
      <c r="BJ57" s="18">
        <f t="shared" si="36"/>
      </c>
      <c r="BK57" s="18">
        <f t="shared" si="36"/>
      </c>
      <c r="BL57" s="18">
        <f t="shared" si="36"/>
      </c>
      <c r="BM57" s="18">
        <f t="shared" si="37"/>
      </c>
      <c r="BN57" s="18">
        <f t="shared" si="37"/>
      </c>
      <c r="BO57" s="18">
        <f t="shared" si="37"/>
      </c>
      <c r="BP57" s="18">
        <f t="shared" si="37"/>
      </c>
      <c r="BQ57" s="18">
        <f t="shared" si="37"/>
      </c>
      <c r="BR57" s="18">
        <f t="shared" si="37"/>
      </c>
      <c r="BS57" s="18">
        <f t="shared" si="37"/>
      </c>
      <c r="BT57" s="18">
        <f t="shared" si="37"/>
      </c>
      <c r="CA57" s="22">
        <f>'Male Athletes'!B58</f>
        <v>0</v>
      </c>
    </row>
    <row r="58" spans="2:79" ht="15.75" customHeight="1">
      <c r="B58" s="60"/>
      <c r="C58" s="56"/>
      <c r="D58" s="56"/>
      <c r="E58" s="67">
        <v>22</v>
      </c>
      <c r="F58" s="64"/>
      <c r="G58" s="37">
        <f t="shared" si="23"/>
      </c>
      <c r="H58" s="37">
        <f t="shared" si="34"/>
      </c>
      <c r="I58" s="166"/>
      <c r="J58" s="167"/>
      <c r="K58" s="166"/>
      <c r="L58" s="167"/>
      <c r="M58" s="166"/>
      <c r="N58" s="167"/>
      <c r="O58" s="166"/>
      <c r="P58" s="167"/>
      <c r="Q58" s="165"/>
      <c r="R58" s="165"/>
      <c r="S58" s="165"/>
      <c r="T58" s="165"/>
      <c r="U58" s="169"/>
      <c r="V58" s="169"/>
      <c r="W58" s="168"/>
      <c r="X58" s="167"/>
      <c r="Y58" s="166"/>
      <c r="Z58" s="167"/>
      <c r="AA58" s="166"/>
      <c r="AB58" s="167"/>
      <c r="AC58" s="166"/>
      <c r="AD58" s="167"/>
      <c r="AE58" s="166"/>
      <c r="AF58" s="167"/>
      <c r="AG58" s="170"/>
      <c r="AH58" s="171"/>
      <c r="AI58" s="65"/>
      <c r="AJ58" s="65"/>
      <c r="AK58" s="66"/>
      <c r="AL58" s="23">
        <f t="shared" si="35"/>
      </c>
      <c r="AM58" s="233"/>
      <c r="AN58" s="234"/>
      <c r="AO58" s="234"/>
      <c r="AP58" s="21">
        <v>0</v>
      </c>
      <c r="AQ58" s="60"/>
      <c r="AR58" s="60">
        <f t="shared" si="24"/>
      </c>
      <c r="AS58" s="60">
        <f t="shared" si="25"/>
      </c>
      <c r="AT58" s="60">
        <f>IF(OR(AN58=0,AN58=""),"",IF(OR(AN58=AN59,AN58=AN60,AN58=AN61,AN58=AN62,AN58=AN47,AN58=AN48,AN58=AN49,AN58=AN50,AN58=AN51,AN58=AN52,AN58=AN53,AN58=AN54,AN58=AN55,AN58=AN56,AN58=AN57),"=",""))</f>
      </c>
      <c r="AU58" s="60"/>
      <c r="AV58" s="60">
        <f t="shared" si="26"/>
      </c>
      <c r="AW58" s="60">
        <f t="shared" si="27"/>
      </c>
      <c r="AX58" s="60">
        <f>IF(OR(AO58=0,AO58=""),"",IF(OR(AO58=AO59,AO58=AO60,AO58=AO61,AO58=AO62,AO58=AO47,AO58=AO48,AO58=AO49,AO58=AO50,AO58=AO51,AO58=AO52,AO58=AO53,AO58=AO54,AO58=AO55,AO58=AO56,AO58=AO57),"=",""))</f>
      </c>
      <c r="AY58" s="60">
        <f t="shared" si="28"/>
      </c>
      <c r="AZ58" s="60">
        <f t="shared" si="29"/>
      </c>
      <c r="BB58" s="18">
        <f t="shared" si="30"/>
      </c>
      <c r="BC58" s="18">
        <f t="shared" si="31"/>
      </c>
      <c r="BD58" s="16"/>
      <c r="BE58" s="18">
        <f t="shared" si="36"/>
      </c>
      <c r="BF58" s="18">
        <f t="shared" si="36"/>
      </c>
      <c r="BG58" s="18">
        <f t="shared" si="36"/>
      </c>
      <c r="BH58" s="18">
        <f t="shared" si="36"/>
      </c>
      <c r="BI58" s="18">
        <f t="shared" si="36"/>
      </c>
      <c r="BJ58" s="18">
        <f t="shared" si="36"/>
      </c>
      <c r="BK58" s="18">
        <f t="shared" si="36"/>
      </c>
      <c r="BL58" s="18">
        <f t="shared" si="36"/>
      </c>
      <c r="BM58" s="18">
        <f t="shared" si="37"/>
      </c>
      <c r="BN58" s="18">
        <f t="shared" si="37"/>
      </c>
      <c r="BO58" s="18">
        <f t="shared" si="37"/>
      </c>
      <c r="BP58" s="18">
        <f t="shared" si="37"/>
      </c>
      <c r="BQ58" s="18">
        <f t="shared" si="37"/>
      </c>
      <c r="BR58" s="18">
        <f t="shared" si="37"/>
      </c>
      <c r="BS58" s="18">
        <f t="shared" si="37"/>
      </c>
      <c r="BT58" s="18">
        <f t="shared" si="37"/>
      </c>
      <c r="CA58" s="22">
        <f>'Male Athletes'!B59</f>
        <v>0</v>
      </c>
    </row>
    <row r="59" spans="2:79" ht="15.75" customHeight="1">
      <c r="B59" s="60"/>
      <c r="C59" s="56"/>
      <c r="D59" s="56"/>
      <c r="E59" s="67">
        <v>23</v>
      </c>
      <c r="F59" s="64"/>
      <c r="G59" s="37">
        <f t="shared" si="23"/>
      </c>
      <c r="H59" s="37">
        <f t="shared" si="34"/>
      </c>
      <c r="I59" s="166"/>
      <c r="J59" s="167"/>
      <c r="K59" s="166"/>
      <c r="L59" s="167"/>
      <c r="M59" s="166"/>
      <c r="N59" s="167"/>
      <c r="O59" s="166"/>
      <c r="P59" s="167"/>
      <c r="Q59" s="165"/>
      <c r="R59" s="165"/>
      <c r="S59" s="165"/>
      <c r="T59" s="165"/>
      <c r="U59" s="169"/>
      <c r="V59" s="169"/>
      <c r="W59" s="168"/>
      <c r="X59" s="167"/>
      <c r="Y59" s="166"/>
      <c r="Z59" s="167"/>
      <c r="AA59" s="166"/>
      <c r="AB59" s="167"/>
      <c r="AC59" s="166"/>
      <c r="AD59" s="167"/>
      <c r="AE59" s="166"/>
      <c r="AF59" s="167"/>
      <c r="AG59" s="170"/>
      <c r="AH59" s="171"/>
      <c r="AI59" s="65"/>
      <c r="AJ59" s="65"/>
      <c r="AK59" s="66"/>
      <c r="AL59" s="23">
        <f t="shared" si="35"/>
      </c>
      <c r="AM59" s="233"/>
      <c r="AN59" s="234"/>
      <c r="AO59" s="234"/>
      <c r="AP59" s="21">
        <v>0</v>
      </c>
      <c r="AQ59" s="60"/>
      <c r="AR59" s="60">
        <f t="shared" si="24"/>
      </c>
      <c r="AS59" s="60">
        <f t="shared" si="25"/>
      </c>
      <c r="AT59" s="60">
        <f>IF(OR(AN59=0,AN59=""),"",IF(OR(AN59=AN60,AN59=AN61,AN59=AN62,AN59=AN47,AN59=AN48,AN59=AN49,AN59=AN50,AN59=AN51,AN59=AN52,AN59=AN53,AN59=AN54,AN59=AN55,AN59=AN56,AN59=AN57,AN59=AN58),"=",""))</f>
      </c>
      <c r="AU59" s="60"/>
      <c r="AV59" s="60">
        <f t="shared" si="26"/>
      </c>
      <c r="AW59" s="60">
        <f t="shared" si="27"/>
      </c>
      <c r="AX59" s="60">
        <f>IF(OR(AO59=0,AO59=""),"",IF(OR(AO59=AO60,AO59=AO61,AO59=AO62,AO59=AO47,AO59=AO48,AO59=AO49,AO59=AO50,AO59=AO51,AO59=AO52,AO59=AO53,AO59=AO54,AO59=AO55,AO59=AO56,AO59=AO57,AO59=AO58),"=",""))</f>
      </c>
      <c r="AY59" s="60">
        <f t="shared" si="28"/>
      </c>
      <c r="AZ59" s="60">
        <f t="shared" si="29"/>
      </c>
      <c r="BB59" s="18">
        <f t="shared" si="30"/>
      </c>
      <c r="BC59" s="18">
        <f t="shared" si="31"/>
      </c>
      <c r="BD59" s="16"/>
      <c r="BE59" s="18">
        <f t="shared" si="36"/>
      </c>
      <c r="BF59" s="18">
        <f t="shared" si="36"/>
      </c>
      <c r="BG59" s="18">
        <f t="shared" si="36"/>
      </c>
      <c r="BH59" s="18">
        <f t="shared" si="36"/>
      </c>
      <c r="BI59" s="18">
        <f t="shared" si="36"/>
      </c>
      <c r="BJ59" s="18">
        <f t="shared" si="36"/>
      </c>
      <c r="BK59" s="18">
        <f t="shared" si="36"/>
      </c>
      <c r="BL59" s="18">
        <f t="shared" si="36"/>
      </c>
      <c r="BM59" s="18">
        <f t="shared" si="37"/>
      </c>
      <c r="BN59" s="18">
        <f t="shared" si="37"/>
      </c>
      <c r="BO59" s="18">
        <f t="shared" si="37"/>
      </c>
      <c r="BP59" s="18">
        <f t="shared" si="37"/>
      </c>
      <c r="BQ59" s="18">
        <f t="shared" si="37"/>
      </c>
      <c r="BR59" s="18">
        <f t="shared" si="37"/>
      </c>
      <c r="BS59" s="18">
        <f t="shared" si="37"/>
      </c>
      <c r="BT59" s="18">
        <f t="shared" si="37"/>
      </c>
      <c r="CA59" s="22">
        <f>'Male Athletes'!B60</f>
        <v>0</v>
      </c>
    </row>
    <row r="60" spans="2:79" ht="15.75" customHeight="1">
      <c r="B60" s="60"/>
      <c r="C60" s="56"/>
      <c r="D60" s="56"/>
      <c r="E60" s="67">
        <v>24</v>
      </c>
      <c r="F60" s="64"/>
      <c r="G60" s="37">
        <f t="shared" si="23"/>
      </c>
      <c r="H60" s="37">
        <f t="shared" si="34"/>
      </c>
      <c r="I60" s="166"/>
      <c r="J60" s="167"/>
      <c r="K60" s="166"/>
      <c r="L60" s="167"/>
      <c r="M60" s="166"/>
      <c r="N60" s="167"/>
      <c r="O60" s="166"/>
      <c r="P60" s="167"/>
      <c r="Q60" s="165"/>
      <c r="R60" s="165"/>
      <c r="S60" s="165"/>
      <c r="T60" s="165"/>
      <c r="U60" s="169"/>
      <c r="V60" s="169"/>
      <c r="W60" s="168"/>
      <c r="X60" s="167"/>
      <c r="Y60" s="166"/>
      <c r="Z60" s="167"/>
      <c r="AA60" s="166"/>
      <c r="AB60" s="167"/>
      <c r="AC60" s="166"/>
      <c r="AD60" s="167"/>
      <c r="AE60" s="166"/>
      <c r="AF60" s="167"/>
      <c r="AG60" s="170"/>
      <c r="AH60" s="171"/>
      <c r="AI60" s="65"/>
      <c r="AJ60" s="65"/>
      <c r="AK60" s="66"/>
      <c r="AL60" s="23">
        <f t="shared" si="35"/>
      </c>
      <c r="AM60" s="233"/>
      <c r="AN60" s="234"/>
      <c r="AO60" s="234"/>
      <c r="AP60" s="21"/>
      <c r="AQ60" s="60"/>
      <c r="AR60" s="60">
        <f t="shared" si="24"/>
      </c>
      <c r="AS60" s="60">
        <f t="shared" si="25"/>
      </c>
      <c r="AT60" s="60">
        <f>IF(OR(AN60=0,AN60=""),"",IF(OR(AN60=AN61,AN60=AN62,AN60=AN47,AN60=AN48,AN60=AN49,AN60=AN50,AN60=AN51,AN60=AN52,AN60=AN53,AN60=AN54,AN60=AN55,AN60=AN56,AN60=AN57,AN60=AN58,AN60=AN59),"=",""))</f>
      </c>
      <c r="AU60" s="60"/>
      <c r="AV60" s="60">
        <f t="shared" si="26"/>
      </c>
      <c r="AW60" s="60">
        <f t="shared" si="27"/>
      </c>
      <c r="AX60" s="60">
        <f>IF(OR(AO60=0,AO60=""),"",IF(OR(AO60=AO61,AO60=AO62,AO60=AO47,AO60=AO48,AO60=AO49,AO60=AO50,AO60=AO51,AO60=AO52,AO60=AO53,AO60=AO54,AO60=AO55,AO60=AO56,AO60=AO57,AO60=AO58,AO60=AO59),"=",""))</f>
      </c>
      <c r="AY60" s="60">
        <f t="shared" si="28"/>
      </c>
      <c r="AZ60" s="60">
        <f t="shared" si="29"/>
      </c>
      <c r="BB60" s="18">
        <f t="shared" si="30"/>
      </c>
      <c r="BC60" s="18">
        <f t="shared" si="31"/>
      </c>
      <c r="BD60" s="16"/>
      <c r="BE60" s="18">
        <f t="shared" si="36"/>
      </c>
      <c r="BF60" s="18">
        <f t="shared" si="36"/>
      </c>
      <c r="BG60" s="18">
        <f t="shared" si="36"/>
      </c>
      <c r="BH60" s="18">
        <f t="shared" si="36"/>
      </c>
      <c r="BI60" s="18">
        <f t="shared" si="36"/>
      </c>
      <c r="BJ60" s="18">
        <f t="shared" si="36"/>
      </c>
      <c r="BK60" s="18">
        <f t="shared" si="36"/>
      </c>
      <c r="BL60" s="18">
        <f t="shared" si="36"/>
      </c>
      <c r="BM60" s="18">
        <f t="shared" si="37"/>
      </c>
      <c r="BN60" s="18">
        <f t="shared" si="37"/>
      </c>
      <c r="BO60" s="18">
        <f t="shared" si="37"/>
      </c>
      <c r="BP60" s="18">
        <f t="shared" si="37"/>
      </c>
      <c r="BQ60" s="18">
        <f t="shared" si="37"/>
      </c>
      <c r="BR60" s="18">
        <f t="shared" si="37"/>
      </c>
      <c r="BS60" s="18">
        <f t="shared" si="37"/>
      </c>
      <c r="BT60" s="18">
        <f t="shared" si="37"/>
      </c>
      <c r="CA60" s="22">
        <f>'Male Athletes'!B61</f>
        <v>0</v>
      </c>
    </row>
    <row r="61" spans="2:79" ht="15.75" customHeight="1">
      <c r="B61" s="60"/>
      <c r="C61" s="56"/>
      <c r="D61" s="56"/>
      <c r="E61" s="67">
        <v>25</v>
      </c>
      <c r="F61" s="64"/>
      <c r="G61" s="37">
        <f t="shared" si="23"/>
      </c>
      <c r="H61" s="37">
        <f t="shared" si="34"/>
      </c>
      <c r="I61" s="166"/>
      <c r="J61" s="167"/>
      <c r="K61" s="166"/>
      <c r="L61" s="167"/>
      <c r="M61" s="166"/>
      <c r="N61" s="167"/>
      <c r="O61" s="166"/>
      <c r="P61" s="167"/>
      <c r="Q61" s="165"/>
      <c r="R61" s="165"/>
      <c r="S61" s="165"/>
      <c r="T61" s="165"/>
      <c r="U61" s="169"/>
      <c r="V61" s="169"/>
      <c r="W61" s="168"/>
      <c r="X61" s="167"/>
      <c r="Y61" s="166"/>
      <c r="Z61" s="167"/>
      <c r="AA61" s="166"/>
      <c r="AB61" s="167"/>
      <c r="AC61" s="166"/>
      <c r="AD61" s="167"/>
      <c r="AE61" s="166"/>
      <c r="AF61" s="167"/>
      <c r="AG61" s="170">
        <v>0</v>
      </c>
      <c r="AH61" s="171"/>
      <c r="AI61" s="65"/>
      <c r="AJ61" s="65"/>
      <c r="AK61" s="66"/>
      <c r="AL61" s="23">
        <f t="shared" si="35"/>
      </c>
      <c r="AM61" s="233"/>
      <c r="AN61" s="234"/>
      <c r="AO61" s="234"/>
      <c r="AP61" s="21">
        <v>0</v>
      </c>
      <c r="AQ61" s="60"/>
      <c r="AR61" s="60">
        <f t="shared" si="24"/>
      </c>
      <c r="AS61" s="60">
        <f t="shared" si="25"/>
      </c>
      <c r="AT61" s="60">
        <f>IF(OR(AN61=0,AN61=""),"",IF(OR(AN61=AN62,AN61=AN47,AN61=AN48,AN61=AN49,AN61=AN50,AN61=AN51,AN61=AN52,AN61=AN53,AN61=AN54,AN61=AN55,AN61=AN56,AN61=AN57,AN61=AN58,AN61=AN59,AN61=AN60),"=",""))</f>
      </c>
      <c r="AU61" s="60"/>
      <c r="AV61" s="60">
        <f t="shared" si="26"/>
      </c>
      <c r="AW61" s="60">
        <f t="shared" si="27"/>
      </c>
      <c r="AX61" s="60">
        <f>IF(OR(AO61=0,AO61=""),"",IF(OR(AO61=AO62,AO61=AO47,AO61=AO48,AO61=AO49,AO61=AO50,AO61=AO51,AO61=AO52,AO61=AO53,AO61=AO54,AO61=AO55,AO61=AO56,AO61=AO57,AO61=AO58,AO61=AO59,AO61=AO60),"=",""))</f>
      </c>
      <c r="AY61" s="60">
        <f t="shared" si="28"/>
      </c>
      <c r="AZ61" s="60">
        <f t="shared" si="29"/>
      </c>
      <c r="BB61" s="18">
        <f t="shared" si="30"/>
      </c>
      <c r="BC61" s="18">
        <f t="shared" si="31"/>
      </c>
      <c r="BD61" s="16"/>
      <c r="BE61" s="18">
        <f t="shared" si="36"/>
      </c>
      <c r="BF61" s="18">
        <f t="shared" si="36"/>
      </c>
      <c r="BG61" s="18">
        <f t="shared" si="36"/>
      </c>
      <c r="BH61" s="18">
        <f t="shared" si="36"/>
      </c>
      <c r="BI61" s="18">
        <f t="shared" si="36"/>
      </c>
      <c r="BJ61" s="18">
        <f t="shared" si="36"/>
      </c>
      <c r="BK61" s="18">
        <f t="shared" si="36"/>
      </c>
      <c r="BL61" s="18">
        <f t="shared" si="36"/>
      </c>
      <c r="BM61" s="18">
        <f t="shared" si="37"/>
      </c>
      <c r="BN61" s="18">
        <f t="shared" si="37"/>
      </c>
      <c r="BO61" s="18">
        <f t="shared" si="37"/>
      </c>
      <c r="BP61" s="18">
        <f t="shared" si="37"/>
      </c>
      <c r="BQ61" s="18">
        <f t="shared" si="37"/>
      </c>
      <c r="BR61" s="18">
        <f t="shared" si="37"/>
      </c>
      <c r="BS61" s="18">
        <f t="shared" si="37"/>
      </c>
      <c r="BT61" s="18">
        <f t="shared" si="37"/>
      </c>
      <c r="CA61" s="22">
        <f>'Male Athletes'!B62</f>
        <v>0</v>
      </c>
    </row>
    <row r="62" spans="2:79" ht="15.75" customHeight="1">
      <c r="B62" s="60"/>
      <c r="C62" s="56"/>
      <c r="D62" s="56"/>
      <c r="E62" s="67">
        <v>26</v>
      </c>
      <c r="F62" s="64"/>
      <c r="G62" s="37">
        <f t="shared" si="23"/>
      </c>
      <c r="H62" s="37">
        <f t="shared" si="34"/>
      </c>
      <c r="I62" s="166"/>
      <c r="J62" s="167"/>
      <c r="K62" s="166"/>
      <c r="L62" s="167"/>
      <c r="M62" s="166"/>
      <c r="N62" s="167"/>
      <c r="O62" s="166"/>
      <c r="P62" s="167"/>
      <c r="Q62" s="165"/>
      <c r="R62" s="165"/>
      <c r="S62" s="165"/>
      <c r="T62" s="165"/>
      <c r="U62" s="169"/>
      <c r="V62" s="169"/>
      <c r="W62" s="168"/>
      <c r="X62" s="167"/>
      <c r="Y62" s="166"/>
      <c r="Z62" s="167"/>
      <c r="AA62" s="166"/>
      <c r="AB62" s="167"/>
      <c r="AC62" s="166"/>
      <c r="AD62" s="167"/>
      <c r="AE62" s="166"/>
      <c r="AF62" s="167"/>
      <c r="AG62" s="166"/>
      <c r="AH62" s="167"/>
      <c r="AI62" s="68"/>
      <c r="AJ62" s="68"/>
      <c r="AK62" s="68"/>
      <c r="AL62" s="23">
        <f t="shared" si="35"/>
      </c>
      <c r="AM62" s="233"/>
      <c r="AN62" s="234"/>
      <c r="AO62" s="234"/>
      <c r="AP62" s="21">
        <v>0</v>
      </c>
      <c r="AQ62" s="60"/>
      <c r="AR62" s="60">
        <f t="shared" si="24"/>
      </c>
      <c r="AS62" s="60">
        <f t="shared" si="25"/>
      </c>
      <c r="AT62" s="60">
        <f>IF(OR(AN62=0,AN62=""),"",IF(OR(AN62=AN47,AN62=AN48,AN62=AN49,AN62=AN50,AN62=AN51,AN62=AN52,AN62=AN53,AN62=AN54,AN62=AN55,AN62=AN56,AN62=AN57,AN62=AN58,AN62=AN59,AN62=AN60,AN62=AN61),"=",""))</f>
      </c>
      <c r="AU62" s="60"/>
      <c r="AV62" s="60">
        <f t="shared" si="26"/>
      </c>
      <c r="AW62" s="60">
        <f t="shared" si="27"/>
      </c>
      <c r="AX62" s="60">
        <f>IF(OR(AO62=0,AO62=""),"",IF(OR(AO62=AO47,AO62=AO48,AO62=AO49,AO62=AO50,AO62=AO51,AO62=AO52,AO62=AO53,AO62=AO54,AO62=AO55,AO62=AO56,AO62=AO57,AO62=AO58,AO62=AO59,AO62=AO60,AO62=AO61),"=",""))</f>
      </c>
      <c r="AY62" s="60">
        <f t="shared" si="28"/>
      </c>
      <c r="AZ62" s="60">
        <f t="shared" si="29"/>
      </c>
      <c r="BB62" s="18">
        <f t="shared" si="30"/>
      </c>
      <c r="BC62" s="18">
        <f t="shared" si="31"/>
      </c>
      <c r="BD62" s="16"/>
      <c r="BE62" s="18">
        <f t="shared" si="36"/>
      </c>
      <c r="BF62" s="18">
        <f t="shared" si="36"/>
      </c>
      <c r="BG62" s="18">
        <f t="shared" si="36"/>
      </c>
      <c r="BH62" s="18">
        <f t="shared" si="36"/>
      </c>
      <c r="BI62" s="18">
        <f t="shared" si="36"/>
      </c>
      <c r="BJ62" s="18">
        <f t="shared" si="36"/>
      </c>
      <c r="BK62" s="18">
        <f t="shared" si="36"/>
      </c>
      <c r="BL62" s="18">
        <f t="shared" si="36"/>
      </c>
      <c r="BM62" s="18">
        <f t="shared" si="37"/>
      </c>
      <c r="BN62" s="18">
        <f t="shared" si="37"/>
      </c>
      <c r="BO62" s="18">
        <f t="shared" si="37"/>
      </c>
      <c r="BP62" s="18">
        <f t="shared" si="37"/>
      </c>
      <c r="BQ62" s="18">
        <f t="shared" si="37"/>
      </c>
      <c r="BR62" s="18">
        <f t="shared" si="37"/>
      </c>
      <c r="BS62" s="18">
        <f t="shared" si="37"/>
      </c>
      <c r="BT62" s="18">
        <f t="shared" si="37"/>
      </c>
      <c r="CA62" s="22">
        <f>'Male Athletes'!B63</f>
        <v>0</v>
      </c>
    </row>
    <row r="64" spans="6:20" ht="12.75">
      <c r="F64" s="69" t="s">
        <v>282</v>
      </c>
      <c r="G64" s="70" t="s">
        <v>283</v>
      </c>
      <c r="H64" s="70" t="s">
        <v>284</v>
      </c>
      <c r="I64" s="181" t="s">
        <v>325</v>
      </c>
      <c r="J64" s="181"/>
      <c r="K64" s="181" t="s">
        <v>326</v>
      </c>
      <c r="L64" s="181"/>
      <c r="M64" s="70"/>
      <c r="N64" s="235"/>
      <c r="O64" s="236"/>
      <c r="P64" s="163" t="s">
        <v>279</v>
      </c>
      <c r="Q64" s="164"/>
      <c r="R64" s="30">
        <v>0.8465</v>
      </c>
      <c r="S64" s="30">
        <v>75</v>
      </c>
      <c r="T64" s="30">
        <v>1.42</v>
      </c>
    </row>
    <row r="65" spans="5:17" ht="12.75">
      <c r="E65" s="20" t="s">
        <v>327</v>
      </c>
      <c r="F65" s="71">
        <f aca="true" t="shared" si="38" ref="F65:F90">F6</f>
        <v>62</v>
      </c>
      <c r="G65" s="43" t="str">
        <f aca="true" t="shared" si="39" ref="G65:G116">IF(OR(F65=0,F65="",F65=" ",ISERROR(VLOOKUP(F65,athletes,2,FALSE))=TRUE),"",CONCATENATE(VLOOKUP(F65,athletes,2,FALSE)," ",VLOOKUP(F65,athletes,3,FALSE)))</f>
        <v>Bradley Hall</v>
      </c>
      <c r="H65" s="43" t="str">
        <f>IF(OR(F65=0,F65="",F65=" ",ISERROR(VLOOKUP(F65,athletes,2,FALSE))=TRUE),"",VLOOKUP(F65,athletes,4,FALSE))</f>
        <v>Crawley AC</v>
      </c>
      <c r="I65" s="174">
        <f>AG6</f>
        <v>1.82</v>
      </c>
      <c r="J65" s="174"/>
      <c r="K65" s="175">
        <f>AL6</f>
        <v>4</v>
      </c>
      <c r="L65" s="175"/>
      <c r="M65" s="72"/>
      <c r="N65" s="176">
        <f>F65</f>
        <v>62</v>
      </c>
      <c r="O65" s="176"/>
      <c r="P65" s="161">
        <f>IF(OR(F65=0,I65=0),0,ROUNDDOWN($R$64*POWER((I65*100-$S$64),$T$64),0))</f>
        <v>644</v>
      </c>
      <c r="Q65" s="162">
        <f>IF(OR(H65=0,O65=0,P65=0),0,ROUNDDOWN($Q$64*POWER((P65-$R$64),$S$64),0))</f>
        <v>0</v>
      </c>
    </row>
    <row r="66" spans="5:17" ht="12.75">
      <c r="E66" s="20" t="s">
        <v>327</v>
      </c>
      <c r="F66" s="71">
        <f t="shared" si="38"/>
        <v>56</v>
      </c>
      <c r="G66" s="43" t="str">
        <f t="shared" si="39"/>
        <v>Ashley Bryant</v>
      </c>
      <c r="H66" s="43" t="str">
        <f aca="true" t="shared" si="40" ref="H66:H116">IF(OR(F66=0,F66="",F66=" ",ISERROR(VLOOKUP(F66,athletes,2,FALSE))=TRUE),"",VLOOKUP(F66,athletes,4,FALSE))</f>
        <v>Windsor Slough Eton &amp; Hounslow</v>
      </c>
      <c r="I66" s="174">
        <f aca="true" t="shared" si="41" ref="I66:I90">AG7</f>
        <v>1.79</v>
      </c>
      <c r="J66" s="174"/>
      <c r="K66" s="175">
        <f aca="true" t="shared" si="42" ref="K66:K90">AL7</f>
        <v>9</v>
      </c>
      <c r="L66" s="175"/>
      <c r="M66" s="72"/>
      <c r="N66" s="176">
        <f aca="true" t="shared" si="43" ref="N66:N116">F66</f>
        <v>56</v>
      </c>
      <c r="O66" s="176"/>
      <c r="P66" s="161">
        <f aca="true" t="shared" si="44" ref="P66:P116">IF(OR(F66=0,I66=0),0,ROUNDDOWN($R$64*POWER((I66*100-$S$64),$T$64),0))</f>
        <v>619</v>
      </c>
      <c r="Q66" s="162">
        <f aca="true" t="shared" si="45" ref="Q66:Q116">IF(OR(H66=0,O66=0,P66=0),0,ROUNDDOWN($Q$64*POWER((P66-$R$64),$S$64),0))</f>
        <v>0</v>
      </c>
    </row>
    <row r="67" spans="5:17" ht="12.75">
      <c r="E67" s="20" t="s">
        <v>327</v>
      </c>
      <c r="F67" s="71">
        <f t="shared" si="38"/>
        <v>71</v>
      </c>
      <c r="G67" s="43" t="str">
        <f t="shared" si="39"/>
        <v>Sebastian Rodger</v>
      </c>
      <c r="H67" s="43" t="str">
        <f t="shared" si="40"/>
        <v>Eastbourne</v>
      </c>
      <c r="I67" s="174">
        <f t="shared" si="41"/>
        <v>1.79</v>
      </c>
      <c r="J67" s="174"/>
      <c r="K67" s="175">
        <f t="shared" si="42"/>
        <v>9</v>
      </c>
      <c r="L67" s="175"/>
      <c r="M67" s="72"/>
      <c r="N67" s="176">
        <f t="shared" si="43"/>
        <v>71</v>
      </c>
      <c r="O67" s="176"/>
      <c r="P67" s="161">
        <f t="shared" si="44"/>
        <v>619</v>
      </c>
      <c r="Q67" s="162">
        <f t="shared" si="45"/>
        <v>0</v>
      </c>
    </row>
    <row r="68" spans="5:17" ht="12.75">
      <c r="E68" s="20" t="s">
        <v>327</v>
      </c>
      <c r="F68" s="71">
        <f t="shared" si="38"/>
        <v>61</v>
      </c>
      <c r="G68" s="43" t="str">
        <f t="shared" si="39"/>
        <v>David Guest</v>
      </c>
      <c r="H68" s="43" t="str">
        <f t="shared" si="40"/>
        <v>Bridgend AC</v>
      </c>
      <c r="I68" s="174">
        <f t="shared" si="41"/>
        <v>1.91</v>
      </c>
      <c r="J68" s="174"/>
      <c r="K68" s="175">
        <f t="shared" si="42"/>
        <v>1</v>
      </c>
      <c r="L68" s="175"/>
      <c r="M68" s="72"/>
      <c r="N68" s="176">
        <f t="shared" si="43"/>
        <v>61</v>
      </c>
      <c r="O68" s="176"/>
      <c r="P68" s="161">
        <f t="shared" si="44"/>
        <v>723</v>
      </c>
      <c r="Q68" s="162">
        <f t="shared" si="45"/>
        <v>0</v>
      </c>
    </row>
    <row r="69" spans="5:17" ht="12.75">
      <c r="E69" s="20" t="s">
        <v>327</v>
      </c>
      <c r="F69" s="71">
        <f t="shared" si="38"/>
        <v>75</v>
      </c>
      <c r="G69" s="43" t="str">
        <f t="shared" si="39"/>
        <v>Michael Sweeney</v>
      </c>
      <c r="H69" s="43" t="str">
        <f t="shared" si="40"/>
        <v>Liverpool Harriers</v>
      </c>
      <c r="I69" s="174">
        <f t="shared" si="41"/>
        <v>1.91</v>
      </c>
      <c r="J69" s="174"/>
      <c r="K69" s="175">
        <f t="shared" si="42"/>
        <v>1</v>
      </c>
      <c r="L69" s="175"/>
      <c r="M69" s="72"/>
      <c r="N69" s="176">
        <f t="shared" si="43"/>
        <v>75</v>
      </c>
      <c r="O69" s="176"/>
      <c r="P69" s="161">
        <f t="shared" si="44"/>
        <v>723</v>
      </c>
      <c r="Q69" s="162">
        <f t="shared" si="45"/>
        <v>0</v>
      </c>
    </row>
    <row r="70" spans="5:17" ht="12.75">
      <c r="E70" s="20" t="s">
        <v>327</v>
      </c>
      <c r="F70" s="71">
        <f t="shared" si="38"/>
        <v>59</v>
      </c>
      <c r="G70" s="43" t="str">
        <f t="shared" si="39"/>
        <v>Daniel Gardiner</v>
      </c>
      <c r="H70" s="43" t="str">
        <f t="shared" si="40"/>
        <v>Leeds City</v>
      </c>
      <c r="I70" s="174">
        <f t="shared" si="41"/>
        <v>1.88</v>
      </c>
      <c r="J70" s="174"/>
      <c r="K70" s="175">
        <f t="shared" si="42"/>
        <v>3</v>
      </c>
      <c r="L70" s="175"/>
      <c r="M70" s="72"/>
      <c r="N70" s="176">
        <f t="shared" si="43"/>
        <v>59</v>
      </c>
      <c r="O70" s="176"/>
      <c r="P70" s="161">
        <f t="shared" si="44"/>
        <v>696</v>
      </c>
      <c r="Q70" s="162">
        <f t="shared" si="45"/>
        <v>0</v>
      </c>
    </row>
    <row r="71" spans="5:17" ht="12.75">
      <c r="E71" s="20" t="s">
        <v>327</v>
      </c>
      <c r="F71" s="71">
        <f t="shared" si="38"/>
        <v>68</v>
      </c>
      <c r="G71" s="43" t="str">
        <f t="shared" si="39"/>
        <v>Jack Mcshane</v>
      </c>
      <c r="H71" s="43" t="str">
        <f t="shared" si="40"/>
        <v>Corby A.C</v>
      </c>
      <c r="I71" s="174">
        <f t="shared" si="41"/>
        <v>1.73</v>
      </c>
      <c r="J71" s="174"/>
      <c r="K71" s="175">
        <f t="shared" si="42"/>
        <v>15</v>
      </c>
      <c r="L71" s="175"/>
      <c r="M71" s="72"/>
      <c r="N71" s="176">
        <f t="shared" si="43"/>
        <v>68</v>
      </c>
      <c r="O71" s="176"/>
      <c r="P71" s="161">
        <f t="shared" si="44"/>
        <v>569</v>
      </c>
      <c r="Q71" s="162">
        <f t="shared" si="45"/>
        <v>0</v>
      </c>
    </row>
    <row r="72" spans="5:17" ht="12.75">
      <c r="E72" s="20" t="s">
        <v>327</v>
      </c>
      <c r="F72" s="71">
        <f t="shared" si="38"/>
        <v>70</v>
      </c>
      <c r="G72" s="43" t="str">
        <f t="shared" si="39"/>
        <v>Andrew Robinson</v>
      </c>
      <c r="H72" s="43" t="str">
        <f t="shared" si="40"/>
        <v>Preston Harriers</v>
      </c>
      <c r="I72" s="174">
        <f t="shared" si="41"/>
        <v>1.82</v>
      </c>
      <c r="J72" s="174"/>
      <c r="K72" s="175">
        <f t="shared" si="42"/>
        <v>4</v>
      </c>
      <c r="L72" s="175"/>
      <c r="M72" s="72"/>
      <c r="N72" s="176">
        <f t="shared" si="43"/>
        <v>70</v>
      </c>
      <c r="O72" s="176"/>
      <c r="P72" s="161">
        <f t="shared" si="44"/>
        <v>644</v>
      </c>
      <c r="Q72" s="162">
        <f t="shared" si="45"/>
        <v>0</v>
      </c>
    </row>
    <row r="73" spans="5:17" ht="12.75">
      <c r="E73" s="20" t="s">
        <v>327</v>
      </c>
      <c r="F73" s="71">
        <f t="shared" si="38"/>
        <v>72</v>
      </c>
      <c r="G73" s="43" t="str">
        <f t="shared" si="39"/>
        <v>Sam Sleap</v>
      </c>
      <c r="H73" s="43" t="str">
        <f t="shared" si="40"/>
        <v>Basingstoke Mid Hants</v>
      </c>
      <c r="I73" s="174">
        <f t="shared" si="41"/>
        <v>1.82</v>
      </c>
      <c r="J73" s="174"/>
      <c r="K73" s="175">
        <f t="shared" si="42"/>
        <v>4</v>
      </c>
      <c r="L73" s="175"/>
      <c r="M73" s="72"/>
      <c r="N73" s="176">
        <f t="shared" si="43"/>
        <v>72</v>
      </c>
      <c r="O73" s="176"/>
      <c r="P73" s="161">
        <f t="shared" si="44"/>
        <v>644</v>
      </c>
      <c r="Q73" s="162">
        <f t="shared" si="45"/>
        <v>0</v>
      </c>
    </row>
    <row r="74" spans="5:17" ht="12.75">
      <c r="E74" s="20" t="s">
        <v>327</v>
      </c>
      <c r="F74" s="71">
        <f t="shared" si="38"/>
        <v>63</v>
      </c>
      <c r="G74" s="43" t="str">
        <f t="shared" si="39"/>
        <v>Michael Holden</v>
      </c>
      <c r="H74" s="43" t="str">
        <f t="shared" si="40"/>
        <v>Colchester Harriers</v>
      </c>
      <c r="I74" s="174">
        <f t="shared" si="41"/>
        <v>1.82</v>
      </c>
      <c r="J74" s="174"/>
      <c r="K74" s="175">
        <f t="shared" si="42"/>
        <v>4</v>
      </c>
      <c r="L74" s="175"/>
      <c r="M74" s="72"/>
      <c r="N74" s="176">
        <f t="shared" si="43"/>
        <v>63</v>
      </c>
      <c r="O74" s="176"/>
      <c r="P74" s="161">
        <f t="shared" si="44"/>
        <v>644</v>
      </c>
      <c r="Q74" s="162">
        <f t="shared" si="45"/>
        <v>0</v>
      </c>
    </row>
    <row r="75" spans="5:17" ht="12.75">
      <c r="E75" s="20" t="s">
        <v>327</v>
      </c>
      <c r="F75" s="71">
        <f t="shared" si="38"/>
        <v>0</v>
      </c>
      <c r="G75" s="43">
        <f t="shared" si="39"/>
      </c>
      <c r="H75" s="43">
        <f t="shared" si="40"/>
      </c>
      <c r="I75" s="174">
        <f t="shared" si="41"/>
        <v>0</v>
      </c>
      <c r="J75" s="174"/>
      <c r="K75" s="175">
        <f t="shared" si="42"/>
      </c>
      <c r="L75" s="175"/>
      <c r="M75" s="72"/>
      <c r="N75" s="176">
        <f t="shared" si="43"/>
        <v>0</v>
      </c>
      <c r="O75" s="176"/>
      <c r="P75" s="161">
        <f t="shared" si="44"/>
        <v>0</v>
      </c>
      <c r="Q75" s="162">
        <f t="shared" si="45"/>
        <v>0</v>
      </c>
    </row>
    <row r="76" spans="5:17" ht="12.75">
      <c r="E76" s="20" t="s">
        <v>327</v>
      </c>
      <c r="F76" s="71">
        <f t="shared" si="38"/>
        <v>0</v>
      </c>
      <c r="G76" s="43">
        <f t="shared" si="39"/>
      </c>
      <c r="H76" s="43">
        <f t="shared" si="40"/>
      </c>
      <c r="I76" s="174">
        <f t="shared" si="41"/>
        <v>0</v>
      </c>
      <c r="J76" s="174"/>
      <c r="K76" s="175">
        <f t="shared" si="42"/>
      </c>
      <c r="L76" s="175"/>
      <c r="M76" s="72"/>
      <c r="N76" s="176">
        <f t="shared" si="43"/>
        <v>0</v>
      </c>
      <c r="O76" s="176"/>
      <c r="P76" s="161">
        <f t="shared" si="44"/>
        <v>0</v>
      </c>
      <c r="Q76" s="162">
        <f t="shared" si="45"/>
        <v>0</v>
      </c>
    </row>
    <row r="77" spans="5:17" ht="12.75">
      <c r="E77" s="20" t="s">
        <v>327</v>
      </c>
      <c r="F77" s="71">
        <f t="shared" si="38"/>
        <v>0</v>
      </c>
      <c r="G77" s="43">
        <f t="shared" si="39"/>
      </c>
      <c r="H77" s="43">
        <f t="shared" si="40"/>
      </c>
      <c r="I77" s="174">
        <f t="shared" si="41"/>
        <v>0</v>
      </c>
      <c r="J77" s="174"/>
      <c r="K77" s="175">
        <f t="shared" si="42"/>
      </c>
      <c r="L77" s="175"/>
      <c r="M77" s="72"/>
      <c r="N77" s="176">
        <f t="shared" si="43"/>
        <v>0</v>
      </c>
      <c r="O77" s="176"/>
      <c r="P77" s="161">
        <f t="shared" si="44"/>
        <v>0</v>
      </c>
      <c r="Q77" s="162">
        <f t="shared" si="45"/>
        <v>0</v>
      </c>
    </row>
    <row r="78" spans="5:17" ht="12.75">
      <c r="E78" s="20" t="s">
        <v>327</v>
      </c>
      <c r="F78" s="71">
        <f t="shared" si="38"/>
        <v>0</v>
      </c>
      <c r="G78" s="43">
        <f t="shared" si="39"/>
      </c>
      <c r="H78" s="43">
        <f t="shared" si="40"/>
      </c>
      <c r="I78" s="174">
        <f t="shared" si="41"/>
        <v>0</v>
      </c>
      <c r="J78" s="174"/>
      <c r="K78" s="175">
        <f t="shared" si="42"/>
      </c>
      <c r="L78" s="175"/>
      <c r="M78" s="72"/>
      <c r="N78" s="176">
        <f t="shared" si="43"/>
        <v>0</v>
      </c>
      <c r="O78" s="176"/>
      <c r="P78" s="161">
        <f t="shared" si="44"/>
        <v>0</v>
      </c>
      <c r="Q78" s="162">
        <f t="shared" si="45"/>
        <v>0</v>
      </c>
    </row>
    <row r="79" spans="5:17" ht="12.75">
      <c r="E79" s="20" t="s">
        <v>327</v>
      </c>
      <c r="F79" s="71">
        <f t="shared" si="38"/>
        <v>0</v>
      </c>
      <c r="G79" s="43">
        <f t="shared" si="39"/>
      </c>
      <c r="H79" s="43">
        <f t="shared" si="40"/>
      </c>
      <c r="I79" s="174">
        <f t="shared" si="41"/>
        <v>0</v>
      </c>
      <c r="J79" s="174"/>
      <c r="K79" s="175">
        <f t="shared" si="42"/>
      </c>
      <c r="L79" s="175"/>
      <c r="M79" s="72"/>
      <c r="N79" s="176">
        <f t="shared" si="43"/>
        <v>0</v>
      </c>
      <c r="O79" s="176"/>
      <c r="P79" s="161">
        <f t="shared" si="44"/>
        <v>0</v>
      </c>
      <c r="Q79" s="162">
        <f t="shared" si="45"/>
        <v>0</v>
      </c>
    </row>
    <row r="80" spans="5:17" ht="12.75">
      <c r="E80" s="20" t="s">
        <v>327</v>
      </c>
      <c r="F80" s="71">
        <f t="shared" si="38"/>
        <v>0</v>
      </c>
      <c r="G80" s="43">
        <f t="shared" si="39"/>
      </c>
      <c r="H80" s="43">
        <f t="shared" si="40"/>
      </c>
      <c r="I80" s="174">
        <f t="shared" si="41"/>
        <v>0</v>
      </c>
      <c r="J80" s="174"/>
      <c r="K80" s="175">
        <f t="shared" si="42"/>
      </c>
      <c r="L80" s="175"/>
      <c r="M80" s="72"/>
      <c r="N80" s="176">
        <f t="shared" si="43"/>
        <v>0</v>
      </c>
      <c r="O80" s="176"/>
      <c r="P80" s="161">
        <f t="shared" si="44"/>
        <v>0</v>
      </c>
      <c r="Q80" s="162">
        <f t="shared" si="45"/>
        <v>0</v>
      </c>
    </row>
    <row r="81" spans="5:17" ht="12.75">
      <c r="E81" s="20" t="s">
        <v>327</v>
      </c>
      <c r="F81" s="71">
        <f t="shared" si="38"/>
        <v>0</v>
      </c>
      <c r="G81" s="43">
        <f t="shared" si="39"/>
      </c>
      <c r="H81" s="43">
        <f t="shared" si="40"/>
      </c>
      <c r="I81" s="174">
        <f t="shared" si="41"/>
        <v>0</v>
      </c>
      <c r="J81" s="174"/>
      <c r="K81" s="175">
        <f t="shared" si="42"/>
      </c>
      <c r="L81" s="175"/>
      <c r="M81" s="72"/>
      <c r="N81" s="176">
        <f t="shared" si="43"/>
        <v>0</v>
      </c>
      <c r="O81" s="176"/>
      <c r="P81" s="161">
        <f t="shared" si="44"/>
        <v>0</v>
      </c>
      <c r="Q81" s="162">
        <f t="shared" si="45"/>
        <v>0</v>
      </c>
    </row>
    <row r="82" spans="5:17" ht="12.75">
      <c r="E82" s="20" t="s">
        <v>327</v>
      </c>
      <c r="F82" s="71">
        <f t="shared" si="38"/>
        <v>0</v>
      </c>
      <c r="G82" s="43">
        <f t="shared" si="39"/>
      </c>
      <c r="H82" s="43">
        <f t="shared" si="40"/>
      </c>
      <c r="I82" s="174">
        <f t="shared" si="41"/>
        <v>0</v>
      </c>
      <c r="J82" s="174"/>
      <c r="K82" s="175">
        <f t="shared" si="42"/>
      </c>
      <c r="L82" s="175"/>
      <c r="M82" s="72"/>
      <c r="N82" s="176">
        <f t="shared" si="43"/>
        <v>0</v>
      </c>
      <c r="O82" s="176"/>
      <c r="P82" s="161">
        <f t="shared" si="44"/>
        <v>0</v>
      </c>
      <c r="Q82" s="162">
        <f t="shared" si="45"/>
        <v>0</v>
      </c>
    </row>
    <row r="83" spans="5:17" ht="12.75">
      <c r="E83" s="20" t="s">
        <v>327</v>
      </c>
      <c r="F83" s="71">
        <f t="shared" si="38"/>
        <v>0</v>
      </c>
      <c r="G83" s="43">
        <f t="shared" si="39"/>
      </c>
      <c r="H83" s="43">
        <f t="shared" si="40"/>
      </c>
      <c r="I83" s="174">
        <f t="shared" si="41"/>
        <v>0</v>
      </c>
      <c r="J83" s="174"/>
      <c r="K83" s="175">
        <f t="shared" si="42"/>
      </c>
      <c r="L83" s="175"/>
      <c r="M83" s="72"/>
      <c r="N83" s="176">
        <f t="shared" si="43"/>
        <v>0</v>
      </c>
      <c r="O83" s="176"/>
      <c r="P83" s="161">
        <f t="shared" si="44"/>
        <v>0</v>
      </c>
      <c r="Q83" s="162">
        <f t="shared" si="45"/>
        <v>0</v>
      </c>
    </row>
    <row r="84" spans="5:17" ht="12.75">
      <c r="E84" s="20" t="s">
        <v>327</v>
      </c>
      <c r="F84" s="71">
        <f t="shared" si="38"/>
        <v>0</v>
      </c>
      <c r="G84" s="43">
        <f t="shared" si="39"/>
      </c>
      <c r="H84" s="43">
        <f t="shared" si="40"/>
      </c>
      <c r="I84" s="174">
        <f t="shared" si="41"/>
        <v>0</v>
      </c>
      <c r="J84" s="174"/>
      <c r="K84" s="175">
        <f t="shared" si="42"/>
      </c>
      <c r="L84" s="175"/>
      <c r="M84" s="72"/>
      <c r="N84" s="176">
        <f t="shared" si="43"/>
        <v>0</v>
      </c>
      <c r="O84" s="176"/>
      <c r="P84" s="161">
        <f t="shared" si="44"/>
        <v>0</v>
      </c>
      <c r="Q84" s="162">
        <f t="shared" si="45"/>
        <v>0</v>
      </c>
    </row>
    <row r="85" spans="5:17" ht="12.75">
      <c r="E85" s="20" t="s">
        <v>327</v>
      </c>
      <c r="F85" s="71">
        <f t="shared" si="38"/>
        <v>0</v>
      </c>
      <c r="G85" s="43">
        <f t="shared" si="39"/>
      </c>
      <c r="H85" s="43">
        <f t="shared" si="40"/>
      </c>
      <c r="I85" s="174">
        <f t="shared" si="41"/>
        <v>0</v>
      </c>
      <c r="J85" s="174"/>
      <c r="K85" s="175">
        <f t="shared" si="42"/>
      </c>
      <c r="L85" s="175"/>
      <c r="M85" s="72"/>
      <c r="N85" s="176">
        <f t="shared" si="43"/>
        <v>0</v>
      </c>
      <c r="O85" s="176"/>
      <c r="P85" s="161">
        <f t="shared" si="44"/>
        <v>0</v>
      </c>
      <c r="Q85" s="162">
        <f t="shared" si="45"/>
        <v>0</v>
      </c>
    </row>
    <row r="86" spans="5:17" ht="12.75">
      <c r="E86" s="20" t="s">
        <v>327</v>
      </c>
      <c r="F86" s="71">
        <f t="shared" si="38"/>
        <v>0</v>
      </c>
      <c r="G86" s="43">
        <f t="shared" si="39"/>
      </c>
      <c r="H86" s="43">
        <f t="shared" si="40"/>
      </c>
      <c r="I86" s="174">
        <f t="shared" si="41"/>
        <v>0</v>
      </c>
      <c r="J86" s="174"/>
      <c r="K86" s="175">
        <f t="shared" si="42"/>
      </c>
      <c r="L86" s="175"/>
      <c r="M86" s="72"/>
      <c r="N86" s="176">
        <f t="shared" si="43"/>
        <v>0</v>
      </c>
      <c r="O86" s="176"/>
      <c r="P86" s="161">
        <f t="shared" si="44"/>
        <v>0</v>
      </c>
      <c r="Q86" s="162">
        <f t="shared" si="45"/>
        <v>0</v>
      </c>
    </row>
    <row r="87" spans="5:17" ht="12.75">
      <c r="E87" s="20" t="s">
        <v>327</v>
      </c>
      <c r="F87" s="71">
        <f t="shared" si="38"/>
        <v>0</v>
      </c>
      <c r="G87" s="43">
        <f t="shared" si="39"/>
      </c>
      <c r="H87" s="43">
        <f t="shared" si="40"/>
      </c>
      <c r="I87" s="174">
        <f t="shared" si="41"/>
        <v>0</v>
      </c>
      <c r="J87" s="174"/>
      <c r="K87" s="175">
        <f t="shared" si="42"/>
      </c>
      <c r="L87" s="175"/>
      <c r="M87" s="72"/>
      <c r="N87" s="176">
        <f t="shared" si="43"/>
        <v>0</v>
      </c>
      <c r="O87" s="176"/>
      <c r="P87" s="161">
        <f t="shared" si="44"/>
        <v>0</v>
      </c>
      <c r="Q87" s="162">
        <f t="shared" si="45"/>
        <v>0</v>
      </c>
    </row>
    <row r="88" spans="5:17" ht="12.75">
      <c r="E88" s="20" t="s">
        <v>327</v>
      </c>
      <c r="F88" s="71">
        <f t="shared" si="38"/>
        <v>0</v>
      </c>
      <c r="G88" s="43">
        <f t="shared" si="39"/>
      </c>
      <c r="H88" s="43">
        <f t="shared" si="40"/>
      </c>
      <c r="I88" s="174">
        <f t="shared" si="41"/>
        <v>0</v>
      </c>
      <c r="J88" s="174"/>
      <c r="K88" s="175">
        <f t="shared" si="42"/>
      </c>
      <c r="L88" s="175"/>
      <c r="M88" s="72"/>
      <c r="N88" s="176">
        <f t="shared" si="43"/>
        <v>0</v>
      </c>
      <c r="O88" s="176"/>
      <c r="P88" s="161">
        <f t="shared" si="44"/>
        <v>0</v>
      </c>
      <c r="Q88" s="162">
        <f t="shared" si="45"/>
        <v>0</v>
      </c>
    </row>
    <row r="89" spans="5:19" ht="12.75">
      <c r="E89" s="20" t="s">
        <v>327</v>
      </c>
      <c r="F89" s="71">
        <f t="shared" si="38"/>
        <v>0</v>
      </c>
      <c r="G89" s="43">
        <f t="shared" si="39"/>
      </c>
      <c r="H89" s="43">
        <f t="shared" si="40"/>
      </c>
      <c r="I89" s="174">
        <f t="shared" si="41"/>
        <v>0</v>
      </c>
      <c r="J89" s="174"/>
      <c r="K89" s="175">
        <f t="shared" si="42"/>
      </c>
      <c r="L89" s="175"/>
      <c r="M89" s="72"/>
      <c r="N89" s="176">
        <f t="shared" si="43"/>
        <v>0</v>
      </c>
      <c r="O89" s="176"/>
      <c r="P89" s="161">
        <f t="shared" si="44"/>
        <v>0</v>
      </c>
      <c r="Q89" s="162">
        <f t="shared" si="45"/>
        <v>0</v>
      </c>
      <c r="S89" s="73"/>
    </row>
    <row r="90" spans="5:17" ht="12.75">
      <c r="E90" s="20" t="s">
        <v>327</v>
      </c>
      <c r="F90" s="71">
        <f t="shared" si="38"/>
        <v>0</v>
      </c>
      <c r="G90" s="43">
        <f t="shared" si="39"/>
      </c>
      <c r="H90" s="43">
        <f t="shared" si="40"/>
      </c>
      <c r="I90" s="174">
        <f t="shared" si="41"/>
        <v>0</v>
      </c>
      <c r="J90" s="174"/>
      <c r="K90" s="175">
        <f t="shared" si="42"/>
      </c>
      <c r="L90" s="175"/>
      <c r="M90" s="72"/>
      <c r="N90" s="176">
        <f t="shared" si="43"/>
        <v>0</v>
      </c>
      <c r="O90" s="176"/>
      <c r="P90" s="161">
        <f t="shared" si="44"/>
        <v>0</v>
      </c>
      <c r="Q90" s="162">
        <f t="shared" si="45"/>
        <v>0</v>
      </c>
    </row>
    <row r="91" spans="5:24" ht="12.75">
      <c r="E91" s="20" t="s">
        <v>327</v>
      </c>
      <c r="F91" s="71">
        <f>F37</f>
        <v>74</v>
      </c>
      <c r="G91" s="43" t="str">
        <f t="shared" si="39"/>
        <v>Lewis Stead</v>
      </c>
      <c r="H91" s="43" t="str">
        <f t="shared" si="40"/>
        <v>Unknown</v>
      </c>
      <c r="I91" s="174">
        <f aca="true" t="shared" si="46" ref="I91:I116">AG37</f>
        <v>1.73</v>
      </c>
      <c r="J91" s="174"/>
      <c r="K91" s="175">
        <f>AL37</f>
        <v>15</v>
      </c>
      <c r="L91" s="175"/>
      <c r="M91" s="72"/>
      <c r="N91" s="176">
        <f t="shared" si="43"/>
        <v>74</v>
      </c>
      <c r="O91" s="176"/>
      <c r="P91" s="161">
        <f t="shared" si="44"/>
        <v>569</v>
      </c>
      <c r="Q91" s="162">
        <f t="shared" si="45"/>
        <v>0</v>
      </c>
      <c r="S91" s="73"/>
      <c r="X91" s="74"/>
    </row>
    <row r="92" spans="5:17" ht="12.75">
      <c r="E92" s="20" t="s">
        <v>327</v>
      </c>
      <c r="F92" s="71">
        <f aca="true" t="shared" si="47" ref="F92:F116">F38</f>
        <v>69</v>
      </c>
      <c r="G92" s="43" t="str">
        <f t="shared" si="39"/>
        <v>Michael O'Donnell</v>
      </c>
      <c r="H92" s="43" t="str">
        <f t="shared" si="40"/>
        <v>Bolton United Harriers</v>
      </c>
      <c r="I92" s="174">
        <f t="shared" si="46"/>
        <v>1.55</v>
      </c>
      <c r="J92" s="174"/>
      <c r="K92" s="175">
        <f aca="true" t="shared" si="48" ref="K92:K116">AL38</f>
        <v>20</v>
      </c>
      <c r="L92" s="175"/>
      <c r="M92" s="72"/>
      <c r="N92" s="176">
        <f t="shared" si="43"/>
        <v>69</v>
      </c>
      <c r="O92" s="176"/>
      <c r="P92" s="161">
        <f t="shared" si="44"/>
        <v>426</v>
      </c>
      <c r="Q92" s="162">
        <f t="shared" si="45"/>
        <v>0</v>
      </c>
    </row>
    <row r="93" spans="5:17" ht="12.75">
      <c r="E93" s="20" t="s">
        <v>327</v>
      </c>
      <c r="F93" s="71">
        <f t="shared" si="47"/>
        <v>58</v>
      </c>
      <c r="G93" s="43" t="str">
        <f t="shared" si="39"/>
        <v>Adam Edgar</v>
      </c>
      <c r="H93" s="43" t="str">
        <f t="shared" si="40"/>
        <v>Macclesfield</v>
      </c>
      <c r="I93" s="174">
        <f t="shared" si="46"/>
        <v>1.73</v>
      </c>
      <c r="J93" s="174"/>
      <c r="K93" s="175">
        <f t="shared" si="48"/>
        <v>15</v>
      </c>
      <c r="L93" s="175"/>
      <c r="M93" s="72"/>
      <c r="N93" s="176">
        <f t="shared" si="43"/>
        <v>58</v>
      </c>
      <c r="O93" s="176"/>
      <c r="P93" s="161">
        <f t="shared" si="44"/>
        <v>569</v>
      </c>
      <c r="Q93" s="162">
        <f t="shared" si="45"/>
        <v>0</v>
      </c>
    </row>
    <row r="94" spans="5:17" ht="12.75">
      <c r="E94" s="20" t="s">
        <v>327</v>
      </c>
      <c r="F94" s="71">
        <f t="shared" si="47"/>
        <v>65</v>
      </c>
      <c r="G94" s="43" t="str">
        <f t="shared" si="39"/>
        <v>Will Lambourne</v>
      </c>
      <c r="H94" s="43" t="str">
        <f t="shared" si="40"/>
        <v>Milton Keynes</v>
      </c>
      <c r="I94" s="174">
        <f t="shared" si="46"/>
        <v>1.76</v>
      </c>
      <c r="J94" s="174"/>
      <c r="K94" s="175">
        <f t="shared" si="48"/>
        <v>14</v>
      </c>
      <c r="L94" s="175"/>
      <c r="M94" s="72"/>
      <c r="N94" s="176">
        <f t="shared" si="43"/>
        <v>65</v>
      </c>
      <c r="O94" s="176"/>
      <c r="P94" s="161">
        <f t="shared" si="44"/>
        <v>593</v>
      </c>
      <c r="Q94" s="162">
        <f t="shared" si="45"/>
        <v>0</v>
      </c>
    </row>
    <row r="95" spans="5:17" ht="12.75">
      <c r="E95" s="20" t="s">
        <v>327</v>
      </c>
      <c r="F95" s="71">
        <f t="shared" si="47"/>
        <v>57</v>
      </c>
      <c r="G95" s="43" t="str">
        <f t="shared" si="39"/>
        <v>David Dempsey</v>
      </c>
      <c r="H95" s="43" t="str">
        <f t="shared" si="40"/>
        <v>Longwood Harriers</v>
      </c>
      <c r="I95" s="174">
        <f t="shared" si="46"/>
        <v>1.79</v>
      </c>
      <c r="J95" s="174"/>
      <c r="K95" s="175">
        <f t="shared" si="48"/>
        <v>9</v>
      </c>
      <c r="L95" s="175"/>
      <c r="M95" s="72"/>
      <c r="N95" s="176">
        <f t="shared" si="43"/>
        <v>57</v>
      </c>
      <c r="O95" s="176"/>
      <c r="P95" s="161">
        <f t="shared" si="44"/>
        <v>619</v>
      </c>
      <c r="Q95" s="162">
        <f t="shared" si="45"/>
        <v>0</v>
      </c>
    </row>
    <row r="96" spans="5:17" ht="12.75">
      <c r="E96" s="20" t="s">
        <v>327</v>
      </c>
      <c r="F96" s="71">
        <f t="shared" si="47"/>
        <v>77</v>
      </c>
      <c r="G96" s="43" t="str">
        <f t="shared" si="39"/>
        <v>Matthew Wright</v>
      </c>
      <c r="H96" s="43" t="str">
        <f t="shared" si="40"/>
        <v>Kendal</v>
      </c>
      <c r="I96" s="174">
        <f t="shared" si="46"/>
        <v>1.73</v>
      </c>
      <c r="J96" s="174"/>
      <c r="K96" s="175">
        <f t="shared" si="48"/>
        <v>15</v>
      </c>
      <c r="L96" s="175"/>
      <c r="M96" s="72"/>
      <c r="N96" s="176">
        <f t="shared" si="43"/>
        <v>77</v>
      </c>
      <c r="O96" s="176"/>
      <c r="P96" s="161">
        <f t="shared" si="44"/>
        <v>569</v>
      </c>
      <c r="Q96" s="162">
        <f t="shared" si="45"/>
        <v>0</v>
      </c>
    </row>
    <row r="97" spans="6:17" ht="12.75">
      <c r="F97" s="71">
        <f t="shared" si="47"/>
        <v>60</v>
      </c>
      <c r="G97" s="43" t="str">
        <f t="shared" si="39"/>
        <v>Ben Gregory</v>
      </c>
      <c r="H97" s="43" t="str">
        <f t="shared" si="40"/>
        <v>Vale Of Aylesbury AC</v>
      </c>
      <c r="I97" s="174">
        <f t="shared" si="46"/>
        <v>1.79</v>
      </c>
      <c r="J97" s="174"/>
      <c r="K97" s="175">
        <f t="shared" si="48"/>
        <v>9</v>
      </c>
      <c r="L97" s="175"/>
      <c r="M97" s="70"/>
      <c r="N97" s="176">
        <f t="shared" si="43"/>
        <v>60</v>
      </c>
      <c r="O97" s="176"/>
      <c r="P97" s="161">
        <f t="shared" si="44"/>
        <v>619</v>
      </c>
      <c r="Q97" s="162">
        <f t="shared" si="45"/>
        <v>0</v>
      </c>
    </row>
    <row r="98" spans="6:17" ht="12.75">
      <c r="F98" s="71">
        <f t="shared" si="47"/>
        <v>55</v>
      </c>
      <c r="G98" s="43" t="str">
        <f t="shared" si="39"/>
        <v>Jack Andrew</v>
      </c>
      <c r="H98" s="43" t="str">
        <f t="shared" si="40"/>
        <v>Macclesfield Harriers</v>
      </c>
      <c r="I98" s="174">
        <f t="shared" si="46"/>
        <v>1.82</v>
      </c>
      <c r="J98" s="174"/>
      <c r="K98" s="175">
        <f t="shared" si="48"/>
        <v>4</v>
      </c>
      <c r="L98" s="175"/>
      <c r="M98" s="70"/>
      <c r="N98" s="176">
        <f t="shared" si="43"/>
        <v>55</v>
      </c>
      <c r="O98" s="176"/>
      <c r="P98" s="161">
        <f t="shared" si="44"/>
        <v>644</v>
      </c>
      <c r="Q98" s="162">
        <f t="shared" si="45"/>
        <v>0</v>
      </c>
    </row>
    <row r="99" spans="6:17" ht="12.75">
      <c r="F99" s="71">
        <f t="shared" si="47"/>
        <v>66</v>
      </c>
      <c r="G99" s="43" t="str">
        <f t="shared" si="39"/>
        <v>Shaun Leigh</v>
      </c>
      <c r="H99" s="43" t="str">
        <f t="shared" si="40"/>
        <v>Brighton &amp; Hove AC</v>
      </c>
      <c r="I99" s="174">
        <f t="shared" si="46"/>
        <v>1.79</v>
      </c>
      <c r="J99" s="174"/>
      <c r="K99" s="175">
        <f t="shared" si="48"/>
        <v>9</v>
      </c>
      <c r="L99" s="175"/>
      <c r="M99" s="70"/>
      <c r="N99" s="176">
        <f t="shared" si="43"/>
        <v>66</v>
      </c>
      <c r="O99" s="176"/>
      <c r="P99" s="161">
        <f t="shared" si="44"/>
        <v>619</v>
      </c>
      <c r="Q99" s="162">
        <f t="shared" si="45"/>
        <v>0</v>
      </c>
    </row>
    <row r="100" spans="6:17" ht="12.75">
      <c r="F100" s="71">
        <f t="shared" si="47"/>
        <v>67</v>
      </c>
      <c r="G100" s="43" t="str">
        <f t="shared" si="39"/>
        <v>Craig Mcewan</v>
      </c>
      <c r="H100" s="43" t="str">
        <f t="shared" si="40"/>
        <v>Whitemoss Aac</v>
      </c>
      <c r="I100" s="174">
        <f t="shared" si="46"/>
        <v>1.64</v>
      </c>
      <c r="J100" s="174"/>
      <c r="K100" s="175">
        <f t="shared" si="48"/>
        <v>19</v>
      </c>
      <c r="L100" s="175"/>
      <c r="M100" s="70"/>
      <c r="N100" s="176">
        <f t="shared" si="43"/>
        <v>67</v>
      </c>
      <c r="O100" s="176"/>
      <c r="P100" s="161">
        <f t="shared" si="44"/>
        <v>496</v>
      </c>
      <c r="Q100" s="162">
        <f t="shared" si="45"/>
        <v>0</v>
      </c>
    </row>
    <row r="101" spans="6:17" ht="12.75">
      <c r="F101" s="71">
        <f t="shared" si="47"/>
        <v>0</v>
      </c>
      <c r="G101" s="43">
        <f t="shared" si="39"/>
      </c>
      <c r="H101" s="43">
        <f t="shared" si="40"/>
      </c>
      <c r="I101" s="174">
        <f t="shared" si="46"/>
        <v>0</v>
      </c>
      <c r="J101" s="174"/>
      <c r="K101" s="175">
        <f t="shared" si="48"/>
      </c>
      <c r="L101" s="175"/>
      <c r="M101" s="70"/>
      <c r="N101" s="176">
        <f t="shared" si="43"/>
        <v>0</v>
      </c>
      <c r="O101" s="176"/>
      <c r="P101" s="161">
        <f t="shared" si="44"/>
        <v>0</v>
      </c>
      <c r="Q101" s="162">
        <f t="shared" si="45"/>
        <v>0</v>
      </c>
    </row>
    <row r="102" spans="6:17" ht="12.75">
      <c r="F102" s="71">
        <f t="shared" si="47"/>
        <v>0</v>
      </c>
      <c r="G102" s="43">
        <f t="shared" si="39"/>
      </c>
      <c r="H102" s="43">
        <f t="shared" si="40"/>
      </c>
      <c r="I102" s="174">
        <f t="shared" si="46"/>
        <v>0</v>
      </c>
      <c r="J102" s="174"/>
      <c r="K102" s="175">
        <f t="shared" si="48"/>
      </c>
      <c r="L102" s="175"/>
      <c r="M102" s="70"/>
      <c r="N102" s="176">
        <f t="shared" si="43"/>
        <v>0</v>
      </c>
      <c r="O102" s="176"/>
      <c r="P102" s="161">
        <f t="shared" si="44"/>
        <v>0</v>
      </c>
      <c r="Q102" s="162">
        <f t="shared" si="45"/>
        <v>0</v>
      </c>
    </row>
    <row r="103" spans="6:17" ht="12.75">
      <c r="F103" s="71">
        <f t="shared" si="47"/>
        <v>0</v>
      </c>
      <c r="G103" s="43">
        <f t="shared" si="39"/>
      </c>
      <c r="H103" s="43">
        <f t="shared" si="40"/>
      </c>
      <c r="I103" s="174">
        <f t="shared" si="46"/>
        <v>0</v>
      </c>
      <c r="J103" s="174"/>
      <c r="K103" s="175">
        <f t="shared" si="48"/>
      </c>
      <c r="L103" s="175"/>
      <c r="M103" s="70"/>
      <c r="N103" s="176">
        <f t="shared" si="43"/>
        <v>0</v>
      </c>
      <c r="O103" s="176"/>
      <c r="P103" s="161">
        <f t="shared" si="44"/>
        <v>0</v>
      </c>
      <c r="Q103" s="162">
        <f t="shared" si="45"/>
        <v>0</v>
      </c>
    </row>
    <row r="104" spans="6:17" ht="12.75">
      <c r="F104" s="71">
        <f t="shared" si="47"/>
        <v>55</v>
      </c>
      <c r="G104" s="43" t="str">
        <f t="shared" si="39"/>
        <v>Jack Andrew</v>
      </c>
      <c r="H104" s="43" t="str">
        <f t="shared" si="40"/>
        <v>Macclesfield Harriers</v>
      </c>
      <c r="I104" s="174">
        <f t="shared" si="46"/>
        <v>0</v>
      </c>
      <c r="J104" s="174"/>
      <c r="K104" s="175">
        <f t="shared" si="48"/>
      </c>
      <c r="L104" s="175"/>
      <c r="M104" s="70"/>
      <c r="N104" s="176">
        <f t="shared" si="43"/>
        <v>55</v>
      </c>
      <c r="O104" s="176"/>
      <c r="P104" s="161">
        <f t="shared" si="44"/>
        <v>0</v>
      </c>
      <c r="Q104" s="162">
        <f t="shared" si="45"/>
        <v>0</v>
      </c>
    </row>
    <row r="105" spans="6:17" ht="12.75">
      <c r="F105" s="71">
        <f t="shared" si="47"/>
        <v>0</v>
      </c>
      <c r="G105" s="43">
        <f t="shared" si="39"/>
      </c>
      <c r="H105" s="43">
        <f t="shared" si="40"/>
      </c>
      <c r="I105" s="174">
        <f t="shared" si="46"/>
        <v>0</v>
      </c>
      <c r="J105" s="174"/>
      <c r="K105" s="175">
        <f t="shared" si="48"/>
      </c>
      <c r="L105" s="175"/>
      <c r="M105" s="70"/>
      <c r="N105" s="176">
        <f t="shared" si="43"/>
        <v>0</v>
      </c>
      <c r="O105" s="176"/>
      <c r="P105" s="161">
        <f t="shared" si="44"/>
        <v>0</v>
      </c>
      <c r="Q105" s="162">
        <f t="shared" si="45"/>
        <v>0</v>
      </c>
    </row>
    <row r="106" spans="6:17" ht="12.75">
      <c r="F106" s="71">
        <f t="shared" si="47"/>
        <v>0</v>
      </c>
      <c r="G106" s="43">
        <f t="shared" si="39"/>
      </c>
      <c r="H106" s="43">
        <f t="shared" si="40"/>
      </c>
      <c r="I106" s="174">
        <f t="shared" si="46"/>
        <v>0</v>
      </c>
      <c r="J106" s="174"/>
      <c r="K106" s="175">
        <f t="shared" si="48"/>
      </c>
      <c r="L106" s="175"/>
      <c r="M106" s="70"/>
      <c r="N106" s="176">
        <f t="shared" si="43"/>
        <v>0</v>
      </c>
      <c r="O106" s="176"/>
      <c r="P106" s="161">
        <f t="shared" si="44"/>
        <v>0</v>
      </c>
      <c r="Q106" s="162">
        <f t="shared" si="45"/>
        <v>0</v>
      </c>
    </row>
    <row r="107" spans="6:17" ht="12.75">
      <c r="F107" s="71">
        <f t="shared" si="47"/>
        <v>0</v>
      </c>
      <c r="G107" s="43">
        <f t="shared" si="39"/>
      </c>
      <c r="H107" s="43">
        <f t="shared" si="40"/>
      </c>
      <c r="I107" s="174">
        <f t="shared" si="46"/>
        <v>0</v>
      </c>
      <c r="J107" s="174"/>
      <c r="K107" s="175">
        <f t="shared" si="48"/>
      </c>
      <c r="L107" s="175"/>
      <c r="M107" s="70"/>
      <c r="N107" s="176">
        <f t="shared" si="43"/>
        <v>0</v>
      </c>
      <c r="O107" s="176"/>
      <c r="P107" s="161">
        <f t="shared" si="44"/>
        <v>0</v>
      </c>
      <c r="Q107" s="162">
        <f t="shared" si="45"/>
        <v>0</v>
      </c>
    </row>
    <row r="108" spans="6:17" ht="12.75">
      <c r="F108" s="71">
        <f t="shared" si="47"/>
        <v>0</v>
      </c>
      <c r="G108" s="43">
        <f t="shared" si="39"/>
      </c>
      <c r="H108" s="43">
        <f t="shared" si="40"/>
      </c>
      <c r="I108" s="174">
        <f t="shared" si="46"/>
        <v>0</v>
      </c>
      <c r="J108" s="174"/>
      <c r="K108" s="175">
        <f t="shared" si="48"/>
      </c>
      <c r="L108" s="175"/>
      <c r="M108" s="70"/>
      <c r="N108" s="176">
        <f t="shared" si="43"/>
        <v>0</v>
      </c>
      <c r="O108" s="176"/>
      <c r="P108" s="161">
        <f t="shared" si="44"/>
        <v>0</v>
      </c>
      <c r="Q108" s="162">
        <f t="shared" si="45"/>
        <v>0</v>
      </c>
    </row>
    <row r="109" spans="6:17" ht="12.75">
      <c r="F109" s="71">
        <f t="shared" si="47"/>
        <v>0</v>
      </c>
      <c r="G109" s="43">
        <f t="shared" si="39"/>
      </c>
      <c r="H109" s="43">
        <f t="shared" si="40"/>
      </c>
      <c r="I109" s="174">
        <f t="shared" si="46"/>
        <v>0</v>
      </c>
      <c r="J109" s="174"/>
      <c r="K109" s="175">
        <f t="shared" si="48"/>
      </c>
      <c r="L109" s="175"/>
      <c r="M109" s="70"/>
      <c r="N109" s="176">
        <f t="shared" si="43"/>
        <v>0</v>
      </c>
      <c r="O109" s="176"/>
      <c r="P109" s="161">
        <f t="shared" si="44"/>
        <v>0</v>
      </c>
      <c r="Q109" s="162">
        <f t="shared" si="45"/>
        <v>0</v>
      </c>
    </row>
    <row r="110" spans="6:17" ht="12.75">
      <c r="F110" s="71">
        <f t="shared" si="47"/>
        <v>0</v>
      </c>
      <c r="G110" s="43">
        <f t="shared" si="39"/>
      </c>
      <c r="H110" s="43">
        <f t="shared" si="40"/>
      </c>
      <c r="I110" s="174">
        <f t="shared" si="46"/>
        <v>0</v>
      </c>
      <c r="J110" s="174"/>
      <c r="K110" s="175">
        <f t="shared" si="48"/>
      </c>
      <c r="L110" s="175"/>
      <c r="M110" s="70"/>
      <c r="N110" s="176">
        <f t="shared" si="43"/>
        <v>0</v>
      </c>
      <c r="O110" s="176"/>
      <c r="P110" s="161">
        <f t="shared" si="44"/>
        <v>0</v>
      </c>
      <c r="Q110" s="162">
        <f t="shared" si="45"/>
        <v>0</v>
      </c>
    </row>
    <row r="111" spans="6:17" ht="12.75">
      <c r="F111" s="71">
        <f t="shared" si="47"/>
        <v>0</v>
      </c>
      <c r="G111" s="43">
        <f t="shared" si="39"/>
      </c>
      <c r="H111" s="43">
        <f t="shared" si="40"/>
      </c>
      <c r="I111" s="174">
        <f t="shared" si="46"/>
        <v>0</v>
      </c>
      <c r="J111" s="174"/>
      <c r="K111" s="175">
        <f t="shared" si="48"/>
      </c>
      <c r="L111" s="175"/>
      <c r="M111" s="70"/>
      <c r="N111" s="176">
        <f t="shared" si="43"/>
        <v>0</v>
      </c>
      <c r="O111" s="176"/>
      <c r="P111" s="161">
        <f t="shared" si="44"/>
        <v>0</v>
      </c>
      <c r="Q111" s="162">
        <f t="shared" si="45"/>
        <v>0</v>
      </c>
    </row>
    <row r="112" spans="6:17" ht="12.75">
      <c r="F112" s="71">
        <f t="shared" si="47"/>
        <v>0</v>
      </c>
      <c r="G112" s="43">
        <f t="shared" si="39"/>
      </c>
      <c r="H112" s="43">
        <f t="shared" si="40"/>
      </c>
      <c r="I112" s="174">
        <f t="shared" si="46"/>
        <v>0</v>
      </c>
      <c r="J112" s="174"/>
      <c r="K112" s="175">
        <f t="shared" si="48"/>
      </c>
      <c r="L112" s="175"/>
      <c r="M112" s="70"/>
      <c r="N112" s="176">
        <f t="shared" si="43"/>
        <v>0</v>
      </c>
      <c r="O112" s="176"/>
      <c r="P112" s="161">
        <f t="shared" si="44"/>
        <v>0</v>
      </c>
      <c r="Q112" s="162">
        <f t="shared" si="45"/>
        <v>0</v>
      </c>
    </row>
    <row r="113" spans="6:17" ht="12.75">
      <c r="F113" s="71">
        <f t="shared" si="47"/>
        <v>0</v>
      </c>
      <c r="G113" s="43">
        <f t="shared" si="39"/>
      </c>
      <c r="H113" s="43">
        <f t="shared" si="40"/>
      </c>
      <c r="I113" s="174">
        <f t="shared" si="46"/>
        <v>0</v>
      </c>
      <c r="J113" s="174"/>
      <c r="K113" s="175">
        <f t="shared" si="48"/>
      </c>
      <c r="L113" s="175"/>
      <c r="M113" s="70"/>
      <c r="N113" s="176">
        <f t="shared" si="43"/>
        <v>0</v>
      </c>
      <c r="O113" s="176"/>
      <c r="P113" s="161">
        <f t="shared" si="44"/>
        <v>0</v>
      </c>
      <c r="Q113" s="162">
        <f t="shared" si="45"/>
        <v>0</v>
      </c>
    </row>
    <row r="114" spans="6:17" ht="12.75">
      <c r="F114" s="71">
        <f t="shared" si="47"/>
        <v>0</v>
      </c>
      <c r="G114" s="43">
        <f t="shared" si="39"/>
      </c>
      <c r="H114" s="43">
        <f t="shared" si="40"/>
      </c>
      <c r="I114" s="174">
        <f t="shared" si="46"/>
        <v>0</v>
      </c>
      <c r="J114" s="174"/>
      <c r="K114" s="175">
        <f t="shared" si="48"/>
      </c>
      <c r="L114" s="175"/>
      <c r="M114" s="70"/>
      <c r="N114" s="176">
        <f t="shared" si="43"/>
        <v>0</v>
      </c>
      <c r="O114" s="176"/>
      <c r="P114" s="161">
        <f t="shared" si="44"/>
        <v>0</v>
      </c>
      <c r="Q114" s="162">
        <f t="shared" si="45"/>
        <v>0</v>
      </c>
    </row>
    <row r="115" spans="6:17" ht="12.75">
      <c r="F115" s="71">
        <f t="shared" si="47"/>
        <v>0</v>
      </c>
      <c r="G115" s="43">
        <f t="shared" si="39"/>
      </c>
      <c r="H115" s="43">
        <f t="shared" si="40"/>
      </c>
      <c r="I115" s="174">
        <f t="shared" si="46"/>
        <v>0</v>
      </c>
      <c r="J115" s="174"/>
      <c r="K115" s="175">
        <f t="shared" si="48"/>
      </c>
      <c r="L115" s="175"/>
      <c r="M115" s="70"/>
      <c r="N115" s="176">
        <f t="shared" si="43"/>
        <v>0</v>
      </c>
      <c r="O115" s="176"/>
      <c r="P115" s="161">
        <f t="shared" si="44"/>
        <v>0</v>
      </c>
      <c r="Q115" s="162">
        <f t="shared" si="45"/>
        <v>0</v>
      </c>
    </row>
    <row r="116" spans="6:17" ht="12.75">
      <c r="F116" s="71">
        <f t="shared" si="47"/>
        <v>0</v>
      </c>
      <c r="G116" s="43">
        <f t="shared" si="39"/>
      </c>
      <c r="H116" s="43">
        <f t="shared" si="40"/>
      </c>
      <c r="I116" s="174">
        <f t="shared" si="46"/>
        <v>0</v>
      </c>
      <c r="J116" s="174"/>
      <c r="K116" s="175">
        <f t="shared" si="48"/>
      </c>
      <c r="L116" s="175"/>
      <c r="M116" s="70"/>
      <c r="N116" s="176">
        <f t="shared" si="43"/>
        <v>0</v>
      </c>
      <c r="O116" s="176"/>
      <c r="P116" s="161">
        <f t="shared" si="44"/>
        <v>0</v>
      </c>
      <c r="Q116" s="162">
        <f t="shared" si="45"/>
        <v>0</v>
      </c>
    </row>
  </sheetData>
  <sheetProtection/>
  <mergeCells count="986">
    <mergeCell ref="N116:O116"/>
    <mergeCell ref="N64:O64"/>
    <mergeCell ref="M26:N26"/>
    <mergeCell ref="M24:N24"/>
    <mergeCell ref="N112:O112"/>
    <mergeCell ref="N113:O113"/>
    <mergeCell ref="N114:O114"/>
    <mergeCell ref="N115:O115"/>
    <mergeCell ref="N108:O108"/>
    <mergeCell ref="N109:O109"/>
    <mergeCell ref="K107:L107"/>
    <mergeCell ref="K108:L108"/>
    <mergeCell ref="N110:O110"/>
    <mergeCell ref="N111:O111"/>
    <mergeCell ref="N104:O104"/>
    <mergeCell ref="N105:O105"/>
    <mergeCell ref="N106:O106"/>
    <mergeCell ref="N107:O107"/>
    <mergeCell ref="N100:O100"/>
    <mergeCell ref="N101:O101"/>
    <mergeCell ref="N102:O102"/>
    <mergeCell ref="N103:O103"/>
    <mergeCell ref="K105:L105"/>
    <mergeCell ref="K106:L106"/>
    <mergeCell ref="K101:L101"/>
    <mergeCell ref="K102:L102"/>
    <mergeCell ref="K103:L103"/>
    <mergeCell ref="K104:L104"/>
    <mergeCell ref="K115:L115"/>
    <mergeCell ref="K116:L116"/>
    <mergeCell ref="K109:L109"/>
    <mergeCell ref="K110:L110"/>
    <mergeCell ref="K111:L111"/>
    <mergeCell ref="K112:L112"/>
    <mergeCell ref="K113:L113"/>
    <mergeCell ref="K114:L114"/>
    <mergeCell ref="K99:L99"/>
    <mergeCell ref="K100:L100"/>
    <mergeCell ref="AM56:AM62"/>
    <mergeCell ref="AN56:AO62"/>
    <mergeCell ref="AG60:AH60"/>
    <mergeCell ref="AG59:AH59"/>
    <mergeCell ref="AG61:AH61"/>
    <mergeCell ref="AG58:AH58"/>
    <mergeCell ref="AG57:AH57"/>
    <mergeCell ref="AG56:AH56"/>
    <mergeCell ref="I113:J113"/>
    <mergeCell ref="I114:J114"/>
    <mergeCell ref="I115:J115"/>
    <mergeCell ref="I116:J116"/>
    <mergeCell ref="I109:J109"/>
    <mergeCell ref="I110:J110"/>
    <mergeCell ref="I111:J111"/>
    <mergeCell ref="I112:J112"/>
    <mergeCell ref="I105:J105"/>
    <mergeCell ref="I106:J106"/>
    <mergeCell ref="I107:J107"/>
    <mergeCell ref="I108:J108"/>
    <mergeCell ref="I101:J101"/>
    <mergeCell ref="I102:J102"/>
    <mergeCell ref="I103:J103"/>
    <mergeCell ref="I104:J104"/>
    <mergeCell ref="I99:J99"/>
    <mergeCell ref="I100:J100"/>
    <mergeCell ref="AM4:AO5"/>
    <mergeCell ref="AM35:AO36"/>
    <mergeCell ref="AM37:AM55"/>
    <mergeCell ref="AN37:AO55"/>
    <mergeCell ref="AM25:AM31"/>
    <mergeCell ref="AN25:AO31"/>
    <mergeCell ref="AE62:AF62"/>
    <mergeCell ref="AG62:AH62"/>
    <mergeCell ref="I62:J62"/>
    <mergeCell ref="I61:J61"/>
    <mergeCell ref="M62:N62"/>
    <mergeCell ref="O62:P62"/>
    <mergeCell ref="O61:P61"/>
    <mergeCell ref="K61:L61"/>
    <mergeCell ref="M61:N61"/>
    <mergeCell ref="I97:J97"/>
    <mergeCell ref="I98:J98"/>
    <mergeCell ref="AE61:AF61"/>
    <mergeCell ref="AG52:AH52"/>
    <mergeCell ref="AE58:AF58"/>
    <mergeCell ref="K97:L97"/>
    <mergeCell ref="K98:L98"/>
    <mergeCell ref="Q62:R62"/>
    <mergeCell ref="K62:L62"/>
    <mergeCell ref="AA61:AB61"/>
    <mergeCell ref="Y61:Z61"/>
    <mergeCell ref="U61:V61"/>
    <mergeCell ref="W61:X61"/>
    <mergeCell ref="Q61:R61"/>
    <mergeCell ref="AG55:AH55"/>
    <mergeCell ref="AG54:AH54"/>
    <mergeCell ref="AE54:AF54"/>
    <mergeCell ref="S62:T62"/>
    <mergeCell ref="AE60:AF60"/>
    <mergeCell ref="AC61:AD61"/>
    <mergeCell ref="AA62:AB62"/>
    <mergeCell ref="AC62:AD62"/>
    <mergeCell ref="U62:V62"/>
    <mergeCell ref="W62:X62"/>
    <mergeCell ref="S60:T60"/>
    <mergeCell ref="Y62:Z62"/>
    <mergeCell ref="S61:T61"/>
    <mergeCell ref="AG51:AH51"/>
    <mergeCell ref="AE56:AF56"/>
    <mergeCell ref="AE55:AF55"/>
    <mergeCell ref="AE59:AF59"/>
    <mergeCell ref="AA58:AB58"/>
    <mergeCell ref="AC58:AD58"/>
    <mergeCell ref="AC56:AD56"/>
    <mergeCell ref="AE53:AF53"/>
    <mergeCell ref="AG53:AH53"/>
    <mergeCell ref="Q60:R60"/>
    <mergeCell ref="Y60:Z60"/>
    <mergeCell ref="Y59:Z59"/>
    <mergeCell ref="AA59:AB59"/>
    <mergeCell ref="W59:X59"/>
    <mergeCell ref="AC59:AD59"/>
    <mergeCell ref="AA60:AB60"/>
    <mergeCell ref="AC60:AD60"/>
    <mergeCell ref="I59:J59"/>
    <mergeCell ref="K59:L59"/>
    <mergeCell ref="M59:N59"/>
    <mergeCell ref="O59:P59"/>
    <mergeCell ref="U60:V60"/>
    <mergeCell ref="W60:X60"/>
    <mergeCell ref="I60:J60"/>
    <mergeCell ref="K60:L60"/>
    <mergeCell ref="M60:N60"/>
    <mergeCell ref="O60:P60"/>
    <mergeCell ref="O57:P57"/>
    <mergeCell ref="W58:X58"/>
    <mergeCell ref="Y58:Z58"/>
    <mergeCell ref="Q59:R59"/>
    <mergeCell ref="S59:T59"/>
    <mergeCell ref="U59:V59"/>
    <mergeCell ref="Q58:R58"/>
    <mergeCell ref="S58:T58"/>
    <mergeCell ref="U58:V58"/>
    <mergeCell ref="AE57:AF57"/>
    <mergeCell ref="AA57:AB57"/>
    <mergeCell ref="AC57:AD57"/>
    <mergeCell ref="U57:V57"/>
    <mergeCell ref="Y57:Z57"/>
    <mergeCell ref="W57:X57"/>
    <mergeCell ref="Y56:Z56"/>
    <mergeCell ref="I58:J58"/>
    <mergeCell ref="K58:L58"/>
    <mergeCell ref="M58:N58"/>
    <mergeCell ref="O58:P58"/>
    <mergeCell ref="Q57:R57"/>
    <mergeCell ref="S57:T57"/>
    <mergeCell ref="I57:J57"/>
    <mergeCell ref="K57:L57"/>
    <mergeCell ref="M57:N57"/>
    <mergeCell ref="I56:J56"/>
    <mergeCell ref="K56:L56"/>
    <mergeCell ref="M56:N56"/>
    <mergeCell ref="O56:P56"/>
    <mergeCell ref="W55:X55"/>
    <mergeCell ref="AC55:AD55"/>
    <mergeCell ref="Y55:Z55"/>
    <mergeCell ref="AA56:AB56"/>
    <mergeCell ref="W56:X56"/>
    <mergeCell ref="AA55:AB55"/>
    <mergeCell ref="U56:V56"/>
    <mergeCell ref="I55:J55"/>
    <mergeCell ref="K55:L55"/>
    <mergeCell ref="M55:N55"/>
    <mergeCell ref="U55:V55"/>
    <mergeCell ref="O55:P55"/>
    <mergeCell ref="Q56:R56"/>
    <mergeCell ref="Q55:R55"/>
    <mergeCell ref="S55:T55"/>
    <mergeCell ref="S56:T56"/>
    <mergeCell ref="I54:J54"/>
    <mergeCell ref="K54:L54"/>
    <mergeCell ref="O54:P54"/>
    <mergeCell ref="Q54:R54"/>
    <mergeCell ref="M54:N54"/>
    <mergeCell ref="S54:T54"/>
    <mergeCell ref="O53:P53"/>
    <mergeCell ref="AA53:AB53"/>
    <mergeCell ref="AC53:AD53"/>
    <mergeCell ref="W53:X53"/>
    <mergeCell ref="U54:V54"/>
    <mergeCell ref="Y54:Z54"/>
    <mergeCell ref="AA54:AB54"/>
    <mergeCell ref="Y53:Z53"/>
    <mergeCell ref="W54:X54"/>
    <mergeCell ref="AC54:AD54"/>
    <mergeCell ref="AC52:AD52"/>
    <mergeCell ref="Y51:Z51"/>
    <mergeCell ref="W52:X52"/>
    <mergeCell ref="I52:J52"/>
    <mergeCell ref="K52:L52"/>
    <mergeCell ref="M52:N52"/>
    <mergeCell ref="O52:P52"/>
    <mergeCell ref="Q52:R52"/>
    <mergeCell ref="S52:T52"/>
    <mergeCell ref="U52:V52"/>
    <mergeCell ref="W51:X51"/>
    <mergeCell ref="Q51:R51"/>
    <mergeCell ref="S51:T51"/>
    <mergeCell ref="U51:V51"/>
    <mergeCell ref="AE51:AF51"/>
    <mergeCell ref="Y52:Z52"/>
    <mergeCell ref="AA52:AB52"/>
    <mergeCell ref="AA51:AB51"/>
    <mergeCell ref="AC51:AD51"/>
    <mergeCell ref="AE52:AF52"/>
    <mergeCell ref="I51:J51"/>
    <mergeCell ref="K51:L51"/>
    <mergeCell ref="M51:N51"/>
    <mergeCell ref="O51:P51"/>
    <mergeCell ref="S53:T53"/>
    <mergeCell ref="U53:V53"/>
    <mergeCell ref="Q53:R53"/>
    <mergeCell ref="I53:J53"/>
    <mergeCell ref="K53:L53"/>
    <mergeCell ref="M53:N53"/>
    <mergeCell ref="AC50:AD50"/>
    <mergeCell ref="W50:X50"/>
    <mergeCell ref="I50:J50"/>
    <mergeCell ref="K50:L50"/>
    <mergeCell ref="M50:N50"/>
    <mergeCell ref="O50:P50"/>
    <mergeCell ref="Q50:R50"/>
    <mergeCell ref="S50:T50"/>
    <mergeCell ref="U50:V50"/>
    <mergeCell ref="Y48:Z48"/>
    <mergeCell ref="Y50:Z50"/>
    <mergeCell ref="AA50:AB50"/>
    <mergeCell ref="AE49:AF49"/>
    <mergeCell ref="AG49:AH49"/>
    <mergeCell ref="AA49:AB49"/>
    <mergeCell ref="AC49:AD49"/>
    <mergeCell ref="Y49:Z49"/>
    <mergeCell ref="AG50:AH50"/>
    <mergeCell ref="AE50:AF50"/>
    <mergeCell ref="Y47:Z47"/>
    <mergeCell ref="Q49:R49"/>
    <mergeCell ref="S49:T49"/>
    <mergeCell ref="U49:V49"/>
    <mergeCell ref="AC48:AD48"/>
    <mergeCell ref="W49:X49"/>
    <mergeCell ref="Q48:R48"/>
    <mergeCell ref="S48:T48"/>
    <mergeCell ref="U48:V48"/>
    <mergeCell ref="W48:X48"/>
    <mergeCell ref="I49:J49"/>
    <mergeCell ref="K49:L49"/>
    <mergeCell ref="M49:N49"/>
    <mergeCell ref="O49:P49"/>
    <mergeCell ref="I48:J48"/>
    <mergeCell ref="K48:L48"/>
    <mergeCell ref="M48:N48"/>
    <mergeCell ref="O48:P48"/>
    <mergeCell ref="AG48:AH48"/>
    <mergeCell ref="AE48:AF48"/>
    <mergeCell ref="Q47:R47"/>
    <mergeCell ref="S47:T47"/>
    <mergeCell ref="U47:V47"/>
    <mergeCell ref="AA48:AB48"/>
    <mergeCell ref="AE47:AF47"/>
    <mergeCell ref="AG47:AH47"/>
    <mergeCell ref="AA47:AB47"/>
    <mergeCell ref="AC47:AD47"/>
    <mergeCell ref="U46:V46"/>
    <mergeCell ref="W46:X46"/>
    <mergeCell ref="W47:X47"/>
    <mergeCell ref="I47:J47"/>
    <mergeCell ref="K47:L47"/>
    <mergeCell ref="M47:N47"/>
    <mergeCell ref="O47:P47"/>
    <mergeCell ref="I46:J46"/>
    <mergeCell ref="AG46:AH46"/>
    <mergeCell ref="AE46:AF46"/>
    <mergeCell ref="AC46:AD46"/>
    <mergeCell ref="K46:L46"/>
    <mergeCell ref="M46:N46"/>
    <mergeCell ref="O46:P46"/>
    <mergeCell ref="Y46:Z46"/>
    <mergeCell ref="AA46:AB46"/>
    <mergeCell ref="Q46:R46"/>
    <mergeCell ref="S46:T46"/>
    <mergeCell ref="Y44:Z44"/>
    <mergeCell ref="AG45:AH45"/>
    <mergeCell ref="AA45:AB45"/>
    <mergeCell ref="AC45:AD45"/>
    <mergeCell ref="Y45:Z45"/>
    <mergeCell ref="AE45:AF45"/>
    <mergeCell ref="AA44:AB44"/>
    <mergeCell ref="AC44:AD44"/>
    <mergeCell ref="AG44:AH44"/>
    <mergeCell ref="AE44:AF44"/>
    <mergeCell ref="W45:X45"/>
    <mergeCell ref="Q44:R44"/>
    <mergeCell ref="S44:T44"/>
    <mergeCell ref="U44:V44"/>
    <mergeCell ref="W44:X44"/>
    <mergeCell ref="Q45:R45"/>
    <mergeCell ref="S45:T45"/>
    <mergeCell ref="U45:V45"/>
    <mergeCell ref="AC42:AD42"/>
    <mergeCell ref="AA42:AB42"/>
    <mergeCell ref="I45:J45"/>
    <mergeCell ref="K45:L45"/>
    <mergeCell ref="M45:N45"/>
    <mergeCell ref="O45:P45"/>
    <mergeCell ref="I44:J44"/>
    <mergeCell ref="K44:L44"/>
    <mergeCell ref="M44:N44"/>
    <mergeCell ref="O44:P44"/>
    <mergeCell ref="I43:J43"/>
    <mergeCell ref="K43:L43"/>
    <mergeCell ref="M43:N43"/>
    <mergeCell ref="O43:P43"/>
    <mergeCell ref="AG43:AH43"/>
    <mergeCell ref="AG42:AH42"/>
    <mergeCell ref="AA43:AB43"/>
    <mergeCell ref="AC43:AD43"/>
    <mergeCell ref="AE42:AF42"/>
    <mergeCell ref="AE43:AF43"/>
    <mergeCell ref="Q40:R40"/>
    <mergeCell ref="S40:T40"/>
    <mergeCell ref="Q42:R42"/>
    <mergeCell ref="S42:T42"/>
    <mergeCell ref="U42:V42"/>
    <mergeCell ref="W42:X42"/>
    <mergeCell ref="S41:T41"/>
    <mergeCell ref="U41:V41"/>
    <mergeCell ref="AC41:AD41"/>
    <mergeCell ref="W41:X41"/>
    <mergeCell ref="Y41:Z41"/>
    <mergeCell ref="Y43:Z43"/>
    <mergeCell ref="W43:X43"/>
    <mergeCell ref="Y42:Z42"/>
    <mergeCell ref="S43:T43"/>
    <mergeCell ref="U43:V43"/>
    <mergeCell ref="AA41:AB41"/>
    <mergeCell ref="AE41:AF41"/>
    <mergeCell ref="AE40:AF40"/>
    <mergeCell ref="AA40:AB40"/>
    <mergeCell ref="I42:J42"/>
    <mergeCell ref="K42:L42"/>
    <mergeCell ref="M42:N42"/>
    <mergeCell ref="O42:P42"/>
    <mergeCell ref="O41:P41"/>
    <mergeCell ref="Q41:R41"/>
    <mergeCell ref="AC38:AD38"/>
    <mergeCell ref="I40:J40"/>
    <mergeCell ref="K40:L40"/>
    <mergeCell ref="M40:N40"/>
    <mergeCell ref="O40:P40"/>
    <mergeCell ref="AG41:AH41"/>
    <mergeCell ref="AG40:AH40"/>
    <mergeCell ref="I41:J41"/>
    <mergeCell ref="K41:L41"/>
    <mergeCell ref="M41:N41"/>
    <mergeCell ref="U40:V40"/>
    <mergeCell ref="W40:X40"/>
    <mergeCell ref="S39:T39"/>
    <mergeCell ref="U39:V39"/>
    <mergeCell ref="AC39:AD39"/>
    <mergeCell ref="W39:X39"/>
    <mergeCell ref="Y39:Z39"/>
    <mergeCell ref="Y40:Z40"/>
    <mergeCell ref="AC40:AD40"/>
    <mergeCell ref="AG39:AH39"/>
    <mergeCell ref="AG38:AH38"/>
    <mergeCell ref="I39:J39"/>
    <mergeCell ref="K39:L39"/>
    <mergeCell ref="M39:N39"/>
    <mergeCell ref="O39:P39"/>
    <mergeCell ref="Q39:R39"/>
    <mergeCell ref="U38:V38"/>
    <mergeCell ref="K38:L38"/>
    <mergeCell ref="AE38:AF38"/>
    <mergeCell ref="K37:L37"/>
    <mergeCell ref="W38:X38"/>
    <mergeCell ref="AE39:AF39"/>
    <mergeCell ref="AA37:AB37"/>
    <mergeCell ref="AC37:AD37"/>
    <mergeCell ref="W37:X37"/>
    <mergeCell ref="Y37:Z37"/>
    <mergeCell ref="Y38:Z38"/>
    <mergeCell ref="AA39:AB39"/>
    <mergeCell ref="AA38:AB38"/>
    <mergeCell ref="I38:J38"/>
    <mergeCell ref="O38:P38"/>
    <mergeCell ref="Q38:R38"/>
    <mergeCell ref="S38:T38"/>
    <mergeCell ref="M38:N38"/>
    <mergeCell ref="M37:N37"/>
    <mergeCell ref="O37:P37"/>
    <mergeCell ref="Q37:R37"/>
    <mergeCell ref="S37:T37"/>
    <mergeCell ref="I37:J37"/>
    <mergeCell ref="U37:V37"/>
    <mergeCell ref="AE37:AF37"/>
    <mergeCell ref="AG37:AH37"/>
    <mergeCell ref="AE36:AF36"/>
    <mergeCell ref="AA35:AB35"/>
    <mergeCell ref="AC35:AD35"/>
    <mergeCell ref="AE35:AF35"/>
    <mergeCell ref="I36:J36"/>
    <mergeCell ref="K36:L36"/>
    <mergeCell ref="M36:N36"/>
    <mergeCell ref="O36:P36"/>
    <mergeCell ref="W35:X35"/>
    <mergeCell ref="Y35:Z35"/>
    <mergeCell ref="AJ35:AJ36"/>
    <mergeCell ref="AK35:AK36"/>
    <mergeCell ref="AA34:AO34"/>
    <mergeCell ref="X34:Z34"/>
    <mergeCell ref="W36:X36"/>
    <mergeCell ref="Y36:Z36"/>
    <mergeCell ref="AA36:AB36"/>
    <mergeCell ref="AC36:AD36"/>
    <mergeCell ref="AG36:AH36"/>
    <mergeCell ref="AL35:AL36"/>
    <mergeCell ref="AI35:AI36"/>
    <mergeCell ref="AG35:AH35"/>
    <mergeCell ref="O34:T34"/>
    <mergeCell ref="U34:W34"/>
    <mergeCell ref="U36:V36"/>
    <mergeCell ref="Q35:R35"/>
    <mergeCell ref="S35:T35"/>
    <mergeCell ref="U35:V35"/>
    <mergeCell ref="Q36:R36"/>
    <mergeCell ref="S36:T36"/>
    <mergeCell ref="E33:F33"/>
    <mergeCell ref="G33:H33"/>
    <mergeCell ref="I33:K33"/>
    <mergeCell ref="L33:Z33"/>
    <mergeCell ref="E34:F34"/>
    <mergeCell ref="G34:H34"/>
    <mergeCell ref="I34:K34"/>
    <mergeCell ref="L34:N34"/>
    <mergeCell ref="AC30:AD30"/>
    <mergeCell ref="AC31:AD31"/>
    <mergeCell ref="AA33:AC33"/>
    <mergeCell ref="AD33:AO33"/>
    <mergeCell ref="AE31:AF31"/>
    <mergeCell ref="AG31:AH31"/>
    <mergeCell ref="AA31:AB31"/>
    <mergeCell ref="AA30:AB30"/>
    <mergeCell ref="K31:L31"/>
    <mergeCell ref="M30:N30"/>
    <mergeCell ref="AG30:AH30"/>
    <mergeCell ref="W31:X31"/>
    <mergeCell ref="Y31:Z31"/>
    <mergeCell ref="O31:P31"/>
    <mergeCell ref="Q31:R31"/>
    <mergeCell ref="S31:T31"/>
    <mergeCell ref="U31:V31"/>
    <mergeCell ref="AE30:AF30"/>
    <mergeCell ref="W30:X30"/>
    <mergeCell ref="Y30:Z30"/>
    <mergeCell ref="M31:N31"/>
    <mergeCell ref="O30:P30"/>
    <mergeCell ref="Q30:R30"/>
    <mergeCell ref="S30:T30"/>
    <mergeCell ref="U30:V30"/>
    <mergeCell ref="AA29:AB29"/>
    <mergeCell ref="AA28:AB28"/>
    <mergeCell ref="Y29:Z29"/>
    <mergeCell ref="S28:T28"/>
    <mergeCell ref="Q29:R29"/>
    <mergeCell ref="S29:T29"/>
    <mergeCell ref="AC25:AD25"/>
    <mergeCell ref="W27:X27"/>
    <mergeCell ref="Y27:Z27"/>
    <mergeCell ref="AC27:AD27"/>
    <mergeCell ref="AA26:AB26"/>
    <mergeCell ref="AE29:AF29"/>
    <mergeCell ref="W29:X29"/>
    <mergeCell ref="AC28:AD28"/>
    <mergeCell ref="AE28:AF28"/>
    <mergeCell ref="AC29:AD29"/>
    <mergeCell ref="AE27:AF27"/>
    <mergeCell ref="AC23:AD23"/>
    <mergeCell ref="W23:X23"/>
    <mergeCell ref="AE25:AF25"/>
    <mergeCell ref="W26:X26"/>
    <mergeCell ref="Y26:Z26"/>
    <mergeCell ref="AC26:AD26"/>
    <mergeCell ref="AE26:AF26"/>
    <mergeCell ref="W25:X25"/>
    <mergeCell ref="Y25:Z25"/>
    <mergeCell ref="U23:V23"/>
    <mergeCell ref="W22:X22"/>
    <mergeCell ref="AG23:AH23"/>
    <mergeCell ref="W24:X24"/>
    <mergeCell ref="Y24:Z24"/>
    <mergeCell ref="AC24:AD24"/>
    <mergeCell ref="AE24:AF24"/>
    <mergeCell ref="Y23:Z23"/>
    <mergeCell ref="AA23:AB23"/>
    <mergeCell ref="AE23:AF23"/>
    <mergeCell ref="AA14:AB14"/>
    <mergeCell ref="W5:X5"/>
    <mergeCell ref="I23:J23"/>
    <mergeCell ref="K23:L23"/>
    <mergeCell ref="M23:N23"/>
    <mergeCell ref="O23:P23"/>
    <mergeCell ref="I22:J22"/>
    <mergeCell ref="K22:L22"/>
    <mergeCell ref="M22:N22"/>
    <mergeCell ref="O22:P22"/>
    <mergeCell ref="O5:P5"/>
    <mergeCell ref="Q15:R15"/>
    <mergeCell ref="Q23:R23"/>
    <mergeCell ref="S23:T23"/>
    <mergeCell ref="O6:P6"/>
    <mergeCell ref="O7:P7"/>
    <mergeCell ref="O8:P8"/>
    <mergeCell ref="O9:P9"/>
    <mergeCell ref="O10:P10"/>
    <mergeCell ref="O11:P11"/>
    <mergeCell ref="Q4:R4"/>
    <mergeCell ref="AE22:AF22"/>
    <mergeCell ref="U4:V4"/>
    <mergeCell ref="Q5:R5"/>
    <mergeCell ref="S5:T5"/>
    <mergeCell ref="U5:V5"/>
    <mergeCell ref="Y22:Z22"/>
    <mergeCell ref="AA22:AB22"/>
    <mergeCell ref="AA5:AB5"/>
    <mergeCell ref="AA21:AB21"/>
    <mergeCell ref="AC22:AD22"/>
    <mergeCell ref="S22:T22"/>
    <mergeCell ref="U22:V22"/>
    <mergeCell ref="Q16:R16"/>
    <mergeCell ref="U19:V19"/>
    <mergeCell ref="AC17:AD17"/>
    <mergeCell ref="S20:T20"/>
    <mergeCell ref="U21:V21"/>
    <mergeCell ref="Y20:Z20"/>
    <mergeCell ref="AA20:AB20"/>
    <mergeCell ref="E2:F2"/>
    <mergeCell ref="E3:F3"/>
    <mergeCell ref="I2:K2"/>
    <mergeCell ref="I4:J4"/>
    <mergeCell ref="K4:L4"/>
    <mergeCell ref="G2:H2"/>
    <mergeCell ref="G3:H3"/>
    <mergeCell ref="L2:Z2"/>
    <mergeCell ref="O3:T3"/>
    <mergeCell ref="O4:P4"/>
    <mergeCell ref="S15:T15"/>
    <mergeCell ref="U6:V6"/>
    <mergeCell ref="U7:V7"/>
    <mergeCell ref="U3:W3"/>
    <mergeCell ref="S4:T4"/>
    <mergeCell ref="W4:X4"/>
    <mergeCell ref="X3:Z3"/>
    <mergeCell ref="K15:L15"/>
    <mergeCell ref="K11:L11"/>
    <mergeCell ref="K12:L12"/>
    <mergeCell ref="I17:J17"/>
    <mergeCell ref="I13:J13"/>
    <mergeCell ref="Y5:Z5"/>
    <mergeCell ref="S6:T6"/>
    <mergeCell ref="S7:T7"/>
    <mergeCell ref="S8:T8"/>
    <mergeCell ref="S9:T9"/>
    <mergeCell ref="M9:N9"/>
    <mergeCell ref="I7:J7"/>
    <mergeCell ref="M7:N7"/>
    <mergeCell ref="I8:J8"/>
    <mergeCell ref="I9:J9"/>
    <mergeCell ref="I21:J21"/>
    <mergeCell ref="K10:L10"/>
    <mergeCell ref="I14:J14"/>
    <mergeCell ref="K13:L13"/>
    <mergeCell ref="K14:L14"/>
    <mergeCell ref="U25:V25"/>
    <mergeCell ref="S25:T25"/>
    <mergeCell ref="Q24:R24"/>
    <mergeCell ref="I3:K3"/>
    <mergeCell ref="L3:N3"/>
    <mergeCell ref="I5:J5"/>
    <mergeCell ref="K5:L5"/>
    <mergeCell ref="M4:N4"/>
    <mergeCell ref="M8:N8"/>
    <mergeCell ref="M5:N5"/>
    <mergeCell ref="S27:T27"/>
    <mergeCell ref="U27:V27"/>
    <mergeCell ref="O28:P28"/>
    <mergeCell ref="U28:V28"/>
    <mergeCell ref="O24:P24"/>
    <mergeCell ref="S26:T26"/>
    <mergeCell ref="Q25:R25"/>
    <mergeCell ref="U26:V26"/>
    <mergeCell ref="S24:T24"/>
    <mergeCell ref="U24:V24"/>
    <mergeCell ref="K27:L27"/>
    <mergeCell ref="K26:L26"/>
    <mergeCell ref="K25:L25"/>
    <mergeCell ref="U29:V29"/>
    <mergeCell ref="AA27:AB27"/>
    <mergeCell ref="M25:N25"/>
    <mergeCell ref="M27:N27"/>
    <mergeCell ref="AA25:AB25"/>
    <mergeCell ref="W28:X28"/>
    <mergeCell ref="Y28:Z28"/>
    <mergeCell ref="AG22:AH22"/>
    <mergeCell ref="Q22:R22"/>
    <mergeCell ref="AE20:AF20"/>
    <mergeCell ref="AE19:AF19"/>
    <mergeCell ref="AC19:AD19"/>
    <mergeCell ref="AC20:AD20"/>
    <mergeCell ref="AG19:AH19"/>
    <mergeCell ref="S19:T19"/>
    <mergeCell ref="AG21:AH21"/>
    <mergeCell ref="AA19:AB19"/>
    <mergeCell ref="AE18:AF18"/>
    <mergeCell ref="AG18:AH18"/>
    <mergeCell ref="AG13:AH13"/>
    <mergeCell ref="AG14:AH14"/>
    <mergeCell ref="AG17:AH17"/>
    <mergeCell ref="AG15:AH15"/>
    <mergeCell ref="AE4:AF4"/>
    <mergeCell ref="AG9:AH9"/>
    <mergeCell ref="AE12:AF12"/>
    <mergeCell ref="AG11:AH11"/>
    <mergeCell ref="AE13:AF13"/>
    <mergeCell ref="AE14:AF14"/>
    <mergeCell ref="AI4:AI5"/>
    <mergeCell ref="AJ4:AJ5"/>
    <mergeCell ref="AE5:AF5"/>
    <mergeCell ref="AK4:AK5"/>
    <mergeCell ref="AG12:AH12"/>
    <mergeCell ref="Y4:Z4"/>
    <mergeCell ref="AC4:AD4"/>
    <mergeCell ref="AG6:AH6"/>
    <mergeCell ref="AG8:AH8"/>
    <mergeCell ref="AA4:AB4"/>
    <mergeCell ref="AA12:AB12"/>
    <mergeCell ref="AA17:AB17"/>
    <mergeCell ref="AA15:AB15"/>
    <mergeCell ref="AA7:AB7"/>
    <mergeCell ref="AA3:AO3"/>
    <mergeCell ref="AG7:AH7"/>
    <mergeCell ref="AC5:AD5"/>
    <mergeCell ref="AL4:AL5"/>
    <mergeCell ref="AG4:AH4"/>
    <mergeCell ref="AG5:AH5"/>
    <mergeCell ref="AE9:AF9"/>
    <mergeCell ref="AA9:AB9"/>
    <mergeCell ref="AC9:AD9"/>
    <mergeCell ref="AA11:AB11"/>
    <mergeCell ref="AE11:AF11"/>
    <mergeCell ref="AA2:AC2"/>
    <mergeCell ref="AD2:AO2"/>
    <mergeCell ref="AN6:AO24"/>
    <mergeCell ref="AM6:AM24"/>
    <mergeCell ref="AA13:AB13"/>
    <mergeCell ref="AC16:AD16"/>
    <mergeCell ref="AA6:AB6"/>
    <mergeCell ref="AA10:AB10"/>
    <mergeCell ref="AE6:AF6"/>
    <mergeCell ref="AC6:AD6"/>
    <mergeCell ref="AC7:AD7"/>
    <mergeCell ref="AC8:AD8"/>
    <mergeCell ref="AE7:AF7"/>
    <mergeCell ref="AC10:AD10"/>
    <mergeCell ref="AA8:AB8"/>
    <mergeCell ref="M16:N16"/>
    <mergeCell ref="M12:N12"/>
    <mergeCell ref="M13:N13"/>
    <mergeCell ref="AE8:AF8"/>
    <mergeCell ref="Y21:Z21"/>
    <mergeCell ref="W19:X19"/>
    <mergeCell ref="W20:X20"/>
    <mergeCell ref="AC12:AD12"/>
    <mergeCell ref="AC13:AD13"/>
    <mergeCell ref="AC14:AD14"/>
    <mergeCell ref="O12:P12"/>
    <mergeCell ref="O15:P15"/>
    <mergeCell ref="O13:P13"/>
    <mergeCell ref="O14:P14"/>
    <mergeCell ref="AA24:AB24"/>
    <mergeCell ref="M10:N10"/>
    <mergeCell ref="AA16:AB16"/>
    <mergeCell ref="M14:N14"/>
    <mergeCell ref="M21:N21"/>
    <mergeCell ref="M15:N15"/>
    <mergeCell ref="I11:J11"/>
    <mergeCell ref="I12:J12"/>
    <mergeCell ref="M6:N6"/>
    <mergeCell ref="N65:O65"/>
    <mergeCell ref="K16:L16"/>
    <mergeCell ref="K20:L20"/>
    <mergeCell ref="M11:N11"/>
    <mergeCell ref="O21:P21"/>
    <mergeCell ref="O16:P16"/>
    <mergeCell ref="O17:P17"/>
    <mergeCell ref="I6:J6"/>
    <mergeCell ref="I64:J64"/>
    <mergeCell ref="K6:L6"/>
    <mergeCell ref="K7:L7"/>
    <mergeCell ref="K8:L8"/>
    <mergeCell ref="I18:J18"/>
    <mergeCell ref="I19:J19"/>
    <mergeCell ref="K9:L9"/>
    <mergeCell ref="I15:J15"/>
    <mergeCell ref="I10:J10"/>
    <mergeCell ref="K68:L68"/>
    <mergeCell ref="K66:L66"/>
    <mergeCell ref="I31:J31"/>
    <mergeCell ref="I71:J71"/>
    <mergeCell ref="K67:L67"/>
    <mergeCell ref="I16:J16"/>
    <mergeCell ref="K29:L29"/>
    <mergeCell ref="K64:L64"/>
    <mergeCell ref="K21:L21"/>
    <mergeCell ref="K28:L28"/>
    <mergeCell ref="K73:L73"/>
    <mergeCell ref="I69:J69"/>
    <mergeCell ref="K69:L69"/>
    <mergeCell ref="I70:J70"/>
    <mergeCell ref="K70:L70"/>
    <mergeCell ref="I66:J66"/>
    <mergeCell ref="I67:J67"/>
    <mergeCell ref="I72:J72"/>
    <mergeCell ref="K72:L72"/>
    <mergeCell ref="I68:J68"/>
    <mergeCell ref="K17:L17"/>
    <mergeCell ref="K18:L18"/>
    <mergeCell ref="K19:L19"/>
    <mergeCell ref="K24:L24"/>
    <mergeCell ref="K30:L30"/>
    <mergeCell ref="I35:J35"/>
    <mergeCell ref="K35:L35"/>
    <mergeCell ref="I24:J24"/>
    <mergeCell ref="I20:J20"/>
    <mergeCell ref="I25:J25"/>
    <mergeCell ref="K74:L74"/>
    <mergeCell ref="I75:J75"/>
    <mergeCell ref="K77:L77"/>
    <mergeCell ref="I77:J77"/>
    <mergeCell ref="K75:L75"/>
    <mergeCell ref="I76:J76"/>
    <mergeCell ref="K76:L76"/>
    <mergeCell ref="K79:L79"/>
    <mergeCell ref="K87:L87"/>
    <mergeCell ref="I80:J80"/>
    <mergeCell ref="K80:L80"/>
    <mergeCell ref="I81:J81"/>
    <mergeCell ref="K81:L81"/>
    <mergeCell ref="I82:J82"/>
    <mergeCell ref="K82:L82"/>
    <mergeCell ref="K83:L83"/>
    <mergeCell ref="N66:O66"/>
    <mergeCell ref="N74:O74"/>
    <mergeCell ref="N75:O75"/>
    <mergeCell ref="N72:O72"/>
    <mergeCell ref="N73:O73"/>
    <mergeCell ref="N82:O82"/>
    <mergeCell ref="K78:L78"/>
    <mergeCell ref="K71:L71"/>
    <mergeCell ref="N99:O99"/>
    <mergeCell ref="N67:O67"/>
    <mergeCell ref="N68:O68"/>
    <mergeCell ref="N69:O69"/>
    <mergeCell ref="N70:O70"/>
    <mergeCell ref="N71:O71"/>
    <mergeCell ref="N76:O76"/>
    <mergeCell ref="N77:O77"/>
    <mergeCell ref="N97:O97"/>
    <mergeCell ref="N98:O98"/>
    <mergeCell ref="N78:O78"/>
    <mergeCell ref="N79:O79"/>
    <mergeCell ref="N80:O80"/>
    <mergeCell ref="N81:O81"/>
    <mergeCell ref="N89:O89"/>
    <mergeCell ref="N90:O90"/>
    <mergeCell ref="N91:O91"/>
    <mergeCell ref="N83:O83"/>
    <mergeCell ref="I95:J95"/>
    <mergeCell ref="N86:O86"/>
    <mergeCell ref="N87:O87"/>
    <mergeCell ref="K88:L88"/>
    <mergeCell ref="I92:J92"/>
    <mergeCell ref="K92:L92"/>
    <mergeCell ref="I86:J86"/>
    <mergeCell ref="K86:L86"/>
    <mergeCell ref="I90:J90"/>
    <mergeCell ref="N88:O88"/>
    <mergeCell ref="I83:J83"/>
    <mergeCell ref="I78:J78"/>
    <mergeCell ref="I74:J74"/>
    <mergeCell ref="I87:J87"/>
    <mergeCell ref="I65:J65"/>
    <mergeCell ref="I84:J84"/>
    <mergeCell ref="I85:J85"/>
    <mergeCell ref="I73:J73"/>
    <mergeCell ref="I79:J79"/>
    <mergeCell ref="Q17:R17"/>
    <mergeCell ref="M19:N19"/>
    <mergeCell ref="N95:O95"/>
    <mergeCell ref="N96:O96"/>
    <mergeCell ref="N85:O85"/>
    <mergeCell ref="N84:O84"/>
    <mergeCell ref="M17:N17"/>
    <mergeCell ref="M29:N29"/>
    <mergeCell ref="M35:N35"/>
    <mergeCell ref="O35:P35"/>
    <mergeCell ref="N93:O93"/>
    <mergeCell ref="K93:L93"/>
    <mergeCell ref="N94:O94"/>
    <mergeCell ref="K94:L94"/>
    <mergeCell ref="K90:L90"/>
    <mergeCell ref="I89:J89"/>
    <mergeCell ref="K89:L89"/>
    <mergeCell ref="I91:J91"/>
    <mergeCell ref="N92:O92"/>
    <mergeCell ref="I96:J96"/>
    <mergeCell ref="K65:L65"/>
    <mergeCell ref="K96:L96"/>
    <mergeCell ref="K91:L91"/>
    <mergeCell ref="K95:L95"/>
    <mergeCell ref="K84:L84"/>
    <mergeCell ref="K85:L85"/>
    <mergeCell ref="I93:J93"/>
    <mergeCell ref="I94:J94"/>
    <mergeCell ref="I88:J88"/>
    <mergeCell ref="Q13:R13"/>
    <mergeCell ref="S14:T14"/>
    <mergeCell ref="Q14:R14"/>
    <mergeCell ref="S13:T13"/>
    <mergeCell ref="Q6:R6"/>
    <mergeCell ref="Q7:R7"/>
    <mergeCell ref="U9:V9"/>
    <mergeCell ref="U17:V17"/>
    <mergeCell ref="U14:V14"/>
    <mergeCell ref="U15:V15"/>
    <mergeCell ref="U16:V16"/>
    <mergeCell ref="U13:V13"/>
    <mergeCell ref="U12:V12"/>
    <mergeCell ref="I30:J30"/>
    <mergeCell ref="S21:T21"/>
    <mergeCell ref="M28:N28"/>
    <mergeCell ref="O26:P26"/>
    <mergeCell ref="Q26:R26"/>
    <mergeCell ref="O25:P25"/>
    <mergeCell ref="I26:J26"/>
    <mergeCell ref="I27:J27"/>
    <mergeCell ref="I28:J28"/>
    <mergeCell ref="I29:J29"/>
    <mergeCell ref="M20:N20"/>
    <mergeCell ref="Q20:R20"/>
    <mergeCell ref="S18:T18"/>
    <mergeCell ref="Q18:R18"/>
    <mergeCell ref="Q19:R19"/>
    <mergeCell ref="O20:P20"/>
    <mergeCell ref="O19:P19"/>
    <mergeCell ref="O18:P18"/>
    <mergeCell ref="M18:N18"/>
    <mergeCell ref="Q8:R8"/>
    <mergeCell ref="S10:T10"/>
    <mergeCell ref="S11:T11"/>
    <mergeCell ref="S12:T12"/>
    <mergeCell ref="Q10:R10"/>
    <mergeCell ref="Q11:R11"/>
    <mergeCell ref="Q12:R12"/>
    <mergeCell ref="Q9:R9"/>
    <mergeCell ref="Y6:Z6"/>
    <mergeCell ref="Y7:Z7"/>
    <mergeCell ref="Y8:Z8"/>
    <mergeCell ref="Y9:Z9"/>
    <mergeCell ref="W16:X16"/>
    <mergeCell ref="W13:X13"/>
    <mergeCell ref="W14:X14"/>
    <mergeCell ref="W15:X15"/>
    <mergeCell ref="W10:X10"/>
    <mergeCell ref="W11:X11"/>
    <mergeCell ref="W12:X12"/>
    <mergeCell ref="U10:V10"/>
    <mergeCell ref="U11:V11"/>
    <mergeCell ref="W6:X6"/>
    <mergeCell ref="W7:X7"/>
    <mergeCell ref="W8:X8"/>
    <mergeCell ref="W9:X9"/>
    <mergeCell ref="U8:V8"/>
    <mergeCell ref="AE21:AF21"/>
    <mergeCell ref="AC21:AD21"/>
    <mergeCell ref="Y19:Z19"/>
    <mergeCell ref="Y15:Z15"/>
    <mergeCell ref="AE15:AF15"/>
    <mergeCell ref="AE16:AF16"/>
    <mergeCell ref="AE17:AF17"/>
    <mergeCell ref="AA18:AB18"/>
    <mergeCell ref="AC18:AD18"/>
    <mergeCell ref="AC15:AD15"/>
    <mergeCell ref="AG20:AH20"/>
    <mergeCell ref="Y10:Z10"/>
    <mergeCell ref="Y11:Z11"/>
    <mergeCell ref="Y12:Z12"/>
    <mergeCell ref="Y13:Z13"/>
    <mergeCell ref="Y14:Z14"/>
    <mergeCell ref="AE10:AF10"/>
    <mergeCell ref="AC11:AD11"/>
    <mergeCell ref="AG16:AH16"/>
    <mergeCell ref="AG10:AH10"/>
    <mergeCell ref="AG29:AH29"/>
    <mergeCell ref="AG24:AH24"/>
    <mergeCell ref="AG25:AH25"/>
    <mergeCell ref="AG26:AH26"/>
    <mergeCell ref="AG27:AH27"/>
    <mergeCell ref="AG28:AH28"/>
    <mergeCell ref="Y18:Z18"/>
    <mergeCell ref="Y16:Z16"/>
    <mergeCell ref="Y17:Z17"/>
    <mergeCell ref="W21:X21"/>
    <mergeCell ref="U20:V20"/>
    <mergeCell ref="S16:T16"/>
    <mergeCell ref="W18:X18"/>
    <mergeCell ref="W17:X17"/>
    <mergeCell ref="U18:V18"/>
    <mergeCell ref="S17:T17"/>
    <mergeCell ref="P64:Q64"/>
    <mergeCell ref="P65:Q65"/>
    <mergeCell ref="P66:Q66"/>
    <mergeCell ref="P67:Q67"/>
    <mergeCell ref="Q21:R21"/>
    <mergeCell ref="Q28:R28"/>
    <mergeCell ref="O27:P27"/>
    <mergeCell ref="Q27:R27"/>
    <mergeCell ref="O29:P29"/>
    <mergeCell ref="Q43:R43"/>
    <mergeCell ref="P75:Q75"/>
    <mergeCell ref="P68:Q68"/>
    <mergeCell ref="P69:Q69"/>
    <mergeCell ref="P70:Q70"/>
    <mergeCell ref="P71:Q71"/>
    <mergeCell ref="P74:Q74"/>
    <mergeCell ref="P72:Q72"/>
    <mergeCell ref="P73:Q73"/>
    <mergeCell ref="P81:Q81"/>
    <mergeCell ref="P82:Q82"/>
    <mergeCell ref="P83:Q83"/>
    <mergeCell ref="P76:Q76"/>
    <mergeCell ref="P77:Q77"/>
    <mergeCell ref="P78:Q78"/>
    <mergeCell ref="P79:Q79"/>
    <mergeCell ref="P80:Q80"/>
    <mergeCell ref="P88:Q88"/>
    <mergeCell ref="P89:Q89"/>
    <mergeCell ref="P90:Q90"/>
    <mergeCell ref="P91:Q91"/>
    <mergeCell ref="P84:Q84"/>
    <mergeCell ref="P85:Q85"/>
    <mergeCell ref="P86:Q86"/>
    <mergeCell ref="P87:Q87"/>
    <mergeCell ref="P96:Q96"/>
    <mergeCell ref="P97:Q97"/>
    <mergeCell ref="P98:Q98"/>
    <mergeCell ref="P99:Q99"/>
    <mergeCell ref="P92:Q92"/>
    <mergeCell ref="P93:Q93"/>
    <mergeCell ref="P94:Q94"/>
    <mergeCell ref="P95:Q95"/>
    <mergeCell ref="P104:Q104"/>
    <mergeCell ref="P105:Q105"/>
    <mergeCell ref="P106:Q106"/>
    <mergeCell ref="P107:Q107"/>
    <mergeCell ref="P100:Q100"/>
    <mergeCell ref="P101:Q101"/>
    <mergeCell ref="P102:Q102"/>
    <mergeCell ref="P103:Q103"/>
    <mergeCell ref="P116:Q116"/>
    <mergeCell ref="P112:Q112"/>
    <mergeCell ref="P113:Q113"/>
    <mergeCell ref="P114:Q114"/>
    <mergeCell ref="P115:Q115"/>
    <mergeCell ref="P108:Q108"/>
    <mergeCell ref="P109:Q109"/>
    <mergeCell ref="P110:Q110"/>
    <mergeCell ref="P111:Q111"/>
  </mergeCells>
  <dataValidations count="1">
    <dataValidation type="list" allowBlank="1" showInputMessage="1" showErrorMessage="1" errorTitle="Bib Number Error" error="Not a Bib Number allocated to an U17 Men Decathlete" sqref="F6:F31 F37:F62">
      <formula1>$CA$2:$CA$62</formula1>
    </dataValidation>
  </dataValidations>
  <printOptions horizontalCentered="1"/>
  <pageMargins left="0.15748031496062992" right="0.15748031496062992" top="0.3937007874015748" bottom="0.3937007874015748" header="0.5118110236220472" footer="0.3937007874015748"/>
  <pageSetup horizontalDpi="300" verticalDpi="300" orientation="landscape" paperSize="9" r:id="rId2"/>
  <headerFooter alignWithMargins="0">
    <oddFooter>&amp;L&amp;"Arial Narrow,Regular"&amp;8&amp;D &amp;T&amp;R&amp;"Arial Narrow,Regular"&amp;8Results by Sprints Software 07973 827735
&amp;F/&amp;A/Page &amp;P of &amp;N</oddFooter>
  </headerFooter>
  <rowBreaks count="1" manualBreakCount="1">
    <brk id="3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58"/>
  </sheetPr>
  <dimension ref="A1:AM116"/>
  <sheetViews>
    <sheetView showZeros="0" zoomScalePageLayoutView="0" workbookViewId="0" topLeftCell="E1">
      <pane ySplit="1" topLeftCell="A32" activePane="bottomLeft" state="frozen"/>
      <selection pane="topLeft" activeCell="K4" sqref="K4:L4"/>
      <selection pane="bottomLeft" activeCell="M48" sqref="M48:N48"/>
    </sheetView>
  </sheetViews>
  <sheetFormatPr defaultColWidth="9.140625" defaultRowHeight="12.75"/>
  <cols>
    <col min="1" max="2" width="3.7109375" style="30" hidden="1" customWidth="1"/>
    <col min="3" max="4" width="3.7109375" style="26" hidden="1" customWidth="1"/>
    <col min="5" max="6" width="4.7109375" style="30" customWidth="1"/>
    <col min="7" max="8" width="16.7109375" style="30" customWidth="1"/>
    <col min="9" max="29" width="4.7109375" style="30" customWidth="1"/>
    <col min="30" max="30" width="5.28125" style="27" customWidth="1"/>
    <col min="31" max="38" width="4.7109375" style="27" customWidth="1"/>
    <col min="39" max="39" width="9.140625" style="22" hidden="1" customWidth="1"/>
    <col min="40" max="41" width="9.140625" style="27" customWidth="1"/>
    <col min="42" max="42" width="9.140625" style="30" customWidth="1"/>
    <col min="43" max="77" width="0" style="30" hidden="1" customWidth="1"/>
    <col min="78" max="16384" width="9.140625" style="30" customWidth="1"/>
  </cols>
  <sheetData>
    <row r="1" spans="1:39" ht="20.25">
      <c r="A1" s="24">
        <v>49</v>
      </c>
      <c r="B1" s="24"/>
      <c r="C1" s="25"/>
      <c r="E1" s="137" t="s">
        <v>317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9"/>
      <c r="AD1" s="27" t="s">
        <v>310</v>
      </c>
      <c r="AM1" s="22" t="s">
        <v>286</v>
      </c>
    </row>
    <row r="2" spans="1:39" ht="15.75" customHeight="1">
      <c r="A2" s="27"/>
      <c r="B2" s="27"/>
      <c r="C2" s="28"/>
      <c r="D2" s="29"/>
      <c r="E2" s="131" t="s">
        <v>315</v>
      </c>
      <c r="F2" s="133"/>
      <c r="G2" s="134" t="s">
        <v>432</v>
      </c>
      <c r="H2" s="121"/>
      <c r="I2" s="131" t="s">
        <v>316</v>
      </c>
      <c r="J2" s="132"/>
      <c r="K2" s="133"/>
      <c r="L2" s="134" t="s">
        <v>433</v>
      </c>
      <c r="M2" s="120"/>
      <c r="N2" s="140"/>
      <c r="O2" s="140"/>
      <c r="P2" s="141"/>
      <c r="Q2" s="144" t="s">
        <v>293</v>
      </c>
      <c r="R2" s="145"/>
      <c r="S2" s="146"/>
      <c r="T2" s="115">
        <v>39600</v>
      </c>
      <c r="U2" s="116"/>
      <c r="V2" s="116"/>
      <c r="W2" s="116"/>
      <c r="X2" s="116"/>
      <c r="Y2" s="116"/>
      <c r="Z2" s="116"/>
      <c r="AA2" s="116"/>
      <c r="AB2" s="116"/>
      <c r="AC2" s="117"/>
      <c r="AM2" s="22">
        <f>'Male Athletes'!B3</f>
        <v>56</v>
      </c>
    </row>
    <row r="3" spans="1:39" ht="15.75" customHeight="1">
      <c r="A3" s="27"/>
      <c r="B3" s="27"/>
      <c r="C3" s="25"/>
      <c r="D3" s="29"/>
      <c r="E3" s="131" t="s">
        <v>294</v>
      </c>
      <c r="F3" s="133"/>
      <c r="G3" s="134" t="str">
        <f>CONCATENATE("Discus Men Pool ",,AD1)</f>
        <v>Discus Men Pool A</v>
      </c>
      <c r="H3" s="121"/>
      <c r="I3" s="131" t="s">
        <v>295</v>
      </c>
      <c r="J3" s="132"/>
      <c r="K3" s="133"/>
      <c r="L3" s="142"/>
      <c r="M3" s="143"/>
      <c r="N3" s="131"/>
      <c r="O3" s="132"/>
      <c r="P3" s="133"/>
      <c r="Q3" s="134"/>
      <c r="R3" s="120"/>
      <c r="S3" s="121"/>
      <c r="T3" s="118"/>
      <c r="U3" s="119"/>
      <c r="V3" s="120"/>
      <c r="W3" s="120"/>
      <c r="X3" s="120"/>
      <c r="Y3" s="120"/>
      <c r="Z3" s="120"/>
      <c r="AA3" s="120"/>
      <c r="AB3" s="120"/>
      <c r="AC3" s="121"/>
      <c r="AM3" s="22">
        <f>'Male Athletes'!B4</f>
        <v>60</v>
      </c>
    </row>
    <row r="4" spans="5:39" ht="31.5" customHeight="1">
      <c r="E4" s="31" t="s">
        <v>296</v>
      </c>
      <c r="F4" s="31" t="s">
        <v>297</v>
      </c>
      <c r="G4" s="31" t="s">
        <v>298</v>
      </c>
      <c r="H4" s="32" t="s">
        <v>299</v>
      </c>
      <c r="I4" s="147" t="s">
        <v>300</v>
      </c>
      <c r="J4" s="124"/>
      <c r="K4" s="124" t="s">
        <v>301</v>
      </c>
      <c r="L4" s="124"/>
      <c r="M4" s="124" t="s">
        <v>302</v>
      </c>
      <c r="N4" s="124"/>
      <c r="O4" s="124" t="s">
        <v>303</v>
      </c>
      <c r="P4" s="124"/>
      <c r="Q4" s="122" t="s">
        <v>304</v>
      </c>
      <c r="R4" s="124" t="s">
        <v>305</v>
      </c>
      <c r="S4" s="124"/>
      <c r="T4" s="124" t="s">
        <v>306</v>
      </c>
      <c r="U4" s="124"/>
      <c r="V4" s="124" t="s">
        <v>307</v>
      </c>
      <c r="W4" s="124"/>
      <c r="X4" s="124" t="s">
        <v>308</v>
      </c>
      <c r="Y4" s="128"/>
      <c r="Z4" s="129" t="s">
        <v>309</v>
      </c>
      <c r="AA4" s="125" t="s">
        <v>318</v>
      </c>
      <c r="AB4" s="126"/>
      <c r="AC4" s="127"/>
      <c r="AM4" s="22">
        <f>'Male Athletes'!B5</f>
        <v>76</v>
      </c>
    </row>
    <row r="5" spans="3:39" ht="12.75" customHeight="1">
      <c r="C5" s="25" t="s">
        <v>310</v>
      </c>
      <c r="D5" s="25" t="s">
        <v>311</v>
      </c>
      <c r="E5" s="34"/>
      <c r="F5" s="34"/>
      <c r="G5" s="35"/>
      <c r="H5" s="35"/>
      <c r="I5" s="127" t="s">
        <v>312</v>
      </c>
      <c r="J5" s="130"/>
      <c r="K5" s="130" t="s">
        <v>312</v>
      </c>
      <c r="L5" s="130"/>
      <c r="M5" s="130" t="s">
        <v>312</v>
      </c>
      <c r="N5" s="130"/>
      <c r="O5" s="130" t="s">
        <v>312</v>
      </c>
      <c r="P5" s="130"/>
      <c r="Q5" s="123"/>
      <c r="R5" s="130" t="s">
        <v>312</v>
      </c>
      <c r="S5" s="130"/>
      <c r="T5" s="130" t="s">
        <v>312</v>
      </c>
      <c r="U5" s="130"/>
      <c r="V5" s="130" t="s">
        <v>312</v>
      </c>
      <c r="W5" s="130"/>
      <c r="X5" s="130" t="s">
        <v>312</v>
      </c>
      <c r="Y5" s="125"/>
      <c r="Z5" s="122"/>
      <c r="AA5" s="149" t="s">
        <v>319</v>
      </c>
      <c r="AB5" s="130"/>
      <c r="AC5" s="130"/>
      <c r="AM5" s="22">
        <f>'Male Athletes'!B6</f>
        <v>59</v>
      </c>
    </row>
    <row r="6" spans="1:39" ht="15.75" customHeight="1">
      <c r="A6" s="28"/>
      <c r="B6" s="28"/>
      <c r="C6" s="25">
        <f aca="true" t="shared" si="0" ref="C6:C31">AB6</f>
        <v>0</v>
      </c>
      <c r="D6" s="25">
        <f aca="true" t="shared" si="1" ref="D6:D31">AC6</f>
        <v>0</v>
      </c>
      <c r="E6" s="33">
        <v>1</v>
      </c>
      <c r="F6" s="36">
        <v>59</v>
      </c>
      <c r="G6" s="37" t="str">
        <f aca="true" t="shared" si="2" ref="G6:G31">IF(OR(F6=0,F6="",F6=" ",ISERROR(VLOOKUP(F6,athletes,2,FALSE))=TRUE),"",CONCATENATE(VLOOKUP(F6,athletes,2,FALSE)," ",VLOOKUP(F6,athletes,3,FALSE)))</f>
        <v>Daniel Gardiner</v>
      </c>
      <c r="H6" s="37" t="str">
        <f aca="true" t="shared" si="3" ref="H6:H31">IF(OR(F6=0,F6="",F6=" ",ISERROR(VLOOKUP(F6,athletes,2,FALSE))=TRUE),"",VLOOKUP(F6,athletes,4,FALSE))</f>
        <v>Leeds City</v>
      </c>
      <c r="I6" s="158">
        <v>35.9</v>
      </c>
      <c r="J6" s="159"/>
      <c r="K6" s="158">
        <v>38.95</v>
      </c>
      <c r="L6" s="159"/>
      <c r="M6" s="158">
        <v>41.83</v>
      </c>
      <c r="N6" s="159"/>
      <c r="O6" s="135">
        <f aca="true" t="shared" si="4" ref="O6:O31">IF(AND(I6="NT",K6="NT",M6="NT"),0,IF(I6="DNS","DNS",LARGE(I6:N6,1)))</f>
        <v>41.83</v>
      </c>
      <c r="P6" s="136"/>
      <c r="Q6" s="40">
        <f>IF(OR(O6=0,O6="",O6="DNS"),0,VLOOKUP(F6,$F$65:$J$116,5,FALSE))</f>
        <v>1</v>
      </c>
      <c r="R6" s="158">
        <v>0</v>
      </c>
      <c r="S6" s="159"/>
      <c r="T6" s="158">
        <v>0</v>
      </c>
      <c r="U6" s="159"/>
      <c r="V6" s="158">
        <v>0</v>
      </c>
      <c r="W6" s="159"/>
      <c r="X6" s="135">
        <f aca="true" t="shared" si="5" ref="X6:X31">IF(AND(R6="NT",T6="NT",V6="NT"),O6,IF(O6&gt;LARGE(R6:W6,1),O6,LARGE(R6:W6,1)))</f>
        <v>41.83</v>
      </c>
      <c r="Y6" s="136"/>
      <c r="Z6" s="40">
        <f aca="true" t="shared" si="6" ref="Z6:Z31">IF(OR(Q6=0,Q6="",X6="",X6=0),0,VLOOKUP(F6,$F$65:$L$116,7,FALSE))</f>
        <v>1</v>
      </c>
      <c r="AA6" s="149"/>
      <c r="AB6" s="130"/>
      <c r="AC6" s="130"/>
      <c r="AD6" s="19"/>
      <c r="AE6" s="27">
        <f aca="true" t="shared" si="7" ref="AE6:AE30">IF(OR(Z6="",Z6=0,AA6="",AA6=0,AA6="B"),"",Z6)</f>
      </c>
      <c r="AF6" s="41"/>
      <c r="AG6" s="41"/>
      <c r="AH6" s="41"/>
      <c r="AI6" s="41"/>
      <c r="AJ6" s="41"/>
      <c r="AK6" s="41"/>
      <c r="AM6" s="22">
        <f>'Male Athletes'!B7</f>
        <v>63</v>
      </c>
    </row>
    <row r="7" spans="1:39" ht="15.75" customHeight="1">
      <c r="A7" s="28"/>
      <c r="B7" s="28"/>
      <c r="C7" s="25">
        <f t="shared" si="0"/>
        <v>0</v>
      </c>
      <c r="D7" s="25">
        <f t="shared" si="1"/>
        <v>0</v>
      </c>
      <c r="E7" s="34">
        <v>2</v>
      </c>
      <c r="F7" s="36">
        <v>61</v>
      </c>
      <c r="G7" s="37" t="str">
        <f t="shared" si="2"/>
        <v>David Guest</v>
      </c>
      <c r="H7" s="37" t="str">
        <f t="shared" si="3"/>
        <v>Bridgend AC</v>
      </c>
      <c r="I7" s="158">
        <v>0</v>
      </c>
      <c r="J7" s="159"/>
      <c r="K7" s="158">
        <v>0</v>
      </c>
      <c r="L7" s="159"/>
      <c r="M7" s="158">
        <v>0</v>
      </c>
      <c r="N7" s="159"/>
      <c r="O7" s="135">
        <f t="shared" si="4"/>
        <v>0</v>
      </c>
      <c r="P7" s="136"/>
      <c r="Q7" s="40">
        <f aca="true" t="shared" si="8" ref="Q7:Q31">IF(OR(O7=0,O7="",O7="DNS"),0,VLOOKUP(F7,$F$65:$J$116,5,FALSE))</f>
        <v>0</v>
      </c>
      <c r="R7" s="158">
        <v>0</v>
      </c>
      <c r="S7" s="159"/>
      <c r="T7" s="158">
        <v>0</v>
      </c>
      <c r="U7" s="159"/>
      <c r="V7" s="158">
        <v>0</v>
      </c>
      <c r="W7" s="159"/>
      <c r="X7" s="135">
        <f t="shared" si="5"/>
        <v>0</v>
      </c>
      <c r="Y7" s="136"/>
      <c r="Z7" s="40">
        <f t="shared" si="6"/>
        <v>0</v>
      </c>
      <c r="AA7" s="149"/>
      <c r="AB7" s="130"/>
      <c r="AC7" s="130"/>
      <c r="AD7" s="19"/>
      <c r="AE7" s="27">
        <f t="shared" si="7"/>
      </c>
      <c r="AF7" s="41"/>
      <c r="AG7" s="41"/>
      <c r="AH7" s="41"/>
      <c r="AI7" s="41"/>
      <c r="AJ7" s="41"/>
      <c r="AK7" s="41"/>
      <c r="AM7" s="22">
        <f>'Male Athletes'!B8</f>
        <v>68</v>
      </c>
    </row>
    <row r="8" spans="1:39" ht="15.75" customHeight="1">
      <c r="A8" s="28"/>
      <c r="B8" s="28"/>
      <c r="C8" s="25">
        <f t="shared" si="0"/>
        <v>0</v>
      </c>
      <c r="D8" s="25">
        <f t="shared" si="1"/>
        <v>0</v>
      </c>
      <c r="E8" s="34">
        <v>3</v>
      </c>
      <c r="F8" s="36">
        <v>56</v>
      </c>
      <c r="G8" s="37" t="str">
        <f t="shared" si="2"/>
        <v>Ashley Bryant</v>
      </c>
      <c r="H8" s="37" t="str">
        <f t="shared" si="3"/>
        <v>Windsor Slough Eton &amp; Hounslow</v>
      </c>
      <c r="I8" s="158" t="s">
        <v>437</v>
      </c>
      <c r="J8" s="159"/>
      <c r="K8" s="158">
        <v>37.71</v>
      </c>
      <c r="L8" s="159"/>
      <c r="M8" s="158">
        <v>39.88</v>
      </c>
      <c r="N8" s="159"/>
      <c r="O8" s="135">
        <f t="shared" si="4"/>
        <v>39.88</v>
      </c>
      <c r="P8" s="136"/>
      <c r="Q8" s="40">
        <f t="shared" si="8"/>
        <v>2</v>
      </c>
      <c r="R8" s="158">
        <v>0</v>
      </c>
      <c r="S8" s="159"/>
      <c r="T8" s="158">
        <v>0</v>
      </c>
      <c r="U8" s="159"/>
      <c r="V8" s="158">
        <v>0</v>
      </c>
      <c r="W8" s="159"/>
      <c r="X8" s="135">
        <f t="shared" si="5"/>
        <v>39.88</v>
      </c>
      <c r="Y8" s="136"/>
      <c r="Z8" s="40">
        <f t="shared" si="6"/>
        <v>2</v>
      </c>
      <c r="AA8" s="149"/>
      <c r="AB8" s="130"/>
      <c r="AC8" s="130"/>
      <c r="AE8" s="27">
        <f t="shared" si="7"/>
      </c>
      <c r="AF8" s="41"/>
      <c r="AG8" s="41"/>
      <c r="AH8" s="41"/>
      <c r="AI8" s="41"/>
      <c r="AJ8" s="41"/>
      <c r="AK8" s="41"/>
      <c r="AM8" s="22">
        <f>'Male Athletes'!B9</f>
        <v>69</v>
      </c>
    </row>
    <row r="9" spans="1:39" ht="15.75" customHeight="1">
      <c r="A9" s="28"/>
      <c r="B9" s="28"/>
      <c r="C9" s="25">
        <f t="shared" si="0"/>
        <v>0</v>
      </c>
      <c r="D9" s="25">
        <f t="shared" si="1"/>
        <v>0</v>
      </c>
      <c r="E9" s="34">
        <v>4</v>
      </c>
      <c r="F9" s="36">
        <v>65</v>
      </c>
      <c r="G9" s="37" t="str">
        <f t="shared" si="2"/>
        <v>Will Lambourne</v>
      </c>
      <c r="H9" s="37" t="str">
        <f t="shared" si="3"/>
        <v>Milton Keynes</v>
      </c>
      <c r="I9" s="158">
        <v>31.84</v>
      </c>
      <c r="J9" s="159"/>
      <c r="K9" s="158">
        <v>34.61</v>
      </c>
      <c r="L9" s="159"/>
      <c r="M9" s="158">
        <v>36.57</v>
      </c>
      <c r="N9" s="159"/>
      <c r="O9" s="135">
        <f t="shared" si="4"/>
        <v>36.57</v>
      </c>
      <c r="P9" s="136"/>
      <c r="Q9" s="40">
        <f t="shared" si="8"/>
        <v>4</v>
      </c>
      <c r="R9" s="158">
        <v>0</v>
      </c>
      <c r="S9" s="159"/>
      <c r="T9" s="158">
        <v>0</v>
      </c>
      <c r="U9" s="159"/>
      <c r="V9" s="158">
        <v>0</v>
      </c>
      <c r="W9" s="159"/>
      <c r="X9" s="135">
        <f t="shared" si="5"/>
        <v>36.57</v>
      </c>
      <c r="Y9" s="136"/>
      <c r="Z9" s="40">
        <f t="shared" si="6"/>
        <v>4</v>
      </c>
      <c r="AA9" s="149"/>
      <c r="AB9" s="130"/>
      <c r="AC9" s="130"/>
      <c r="AE9" s="27">
        <f t="shared" si="7"/>
      </c>
      <c r="AF9" s="41"/>
      <c r="AG9" s="41"/>
      <c r="AH9" s="41"/>
      <c r="AI9" s="41"/>
      <c r="AJ9" s="41"/>
      <c r="AK9" s="41"/>
      <c r="AM9" s="22">
        <f>'Male Athletes'!B10</f>
        <v>66</v>
      </c>
    </row>
    <row r="10" spans="1:39" ht="15.75" customHeight="1">
      <c r="A10" s="28"/>
      <c r="B10" s="28"/>
      <c r="C10" s="25">
        <f t="shared" si="0"/>
        <v>0</v>
      </c>
      <c r="D10" s="25">
        <f t="shared" si="1"/>
        <v>0</v>
      </c>
      <c r="E10" s="34">
        <v>5</v>
      </c>
      <c r="F10" s="36">
        <v>63</v>
      </c>
      <c r="G10" s="37" t="str">
        <f t="shared" si="2"/>
        <v>Michael Holden</v>
      </c>
      <c r="H10" s="37" t="str">
        <f t="shared" si="3"/>
        <v>Colchester Harriers</v>
      </c>
      <c r="I10" s="158">
        <v>31.19</v>
      </c>
      <c r="J10" s="159"/>
      <c r="K10" s="158">
        <v>33.73</v>
      </c>
      <c r="L10" s="159"/>
      <c r="M10" s="158">
        <v>35.97</v>
      </c>
      <c r="N10" s="159"/>
      <c r="O10" s="135">
        <f t="shared" si="4"/>
        <v>35.97</v>
      </c>
      <c r="P10" s="136"/>
      <c r="Q10" s="40">
        <f t="shared" si="8"/>
        <v>5</v>
      </c>
      <c r="R10" s="158">
        <v>0</v>
      </c>
      <c r="S10" s="159"/>
      <c r="T10" s="158">
        <v>0</v>
      </c>
      <c r="U10" s="159"/>
      <c r="V10" s="158">
        <v>0</v>
      </c>
      <c r="W10" s="159"/>
      <c r="X10" s="135">
        <f t="shared" si="5"/>
        <v>35.97</v>
      </c>
      <c r="Y10" s="136"/>
      <c r="Z10" s="40">
        <f t="shared" si="6"/>
        <v>5</v>
      </c>
      <c r="AA10" s="149"/>
      <c r="AB10" s="130"/>
      <c r="AC10" s="130"/>
      <c r="AE10" s="27">
        <f t="shared" si="7"/>
      </c>
      <c r="AF10" s="41"/>
      <c r="AG10" s="41"/>
      <c r="AH10" s="41"/>
      <c r="AI10" s="41"/>
      <c r="AJ10" s="41"/>
      <c r="AK10" s="41"/>
      <c r="AM10" s="22">
        <f>'Male Athletes'!B11</f>
        <v>70</v>
      </c>
    </row>
    <row r="11" spans="1:39" ht="15.75" customHeight="1">
      <c r="A11" s="28"/>
      <c r="B11" s="28"/>
      <c r="C11" s="25">
        <f t="shared" si="0"/>
        <v>0</v>
      </c>
      <c r="D11" s="25">
        <f t="shared" si="1"/>
        <v>0</v>
      </c>
      <c r="E11" s="34">
        <v>6</v>
      </c>
      <c r="F11" s="36">
        <v>68</v>
      </c>
      <c r="G11" s="37" t="str">
        <f t="shared" si="2"/>
        <v>Jack Mcshane</v>
      </c>
      <c r="H11" s="37" t="str">
        <f t="shared" si="3"/>
        <v>Corby A.C</v>
      </c>
      <c r="I11" s="158">
        <v>34.64</v>
      </c>
      <c r="J11" s="159"/>
      <c r="K11" s="158" t="s">
        <v>437</v>
      </c>
      <c r="L11" s="159"/>
      <c r="M11" s="158">
        <v>35.04</v>
      </c>
      <c r="N11" s="159"/>
      <c r="O11" s="135">
        <f t="shared" si="4"/>
        <v>35.04</v>
      </c>
      <c r="P11" s="136"/>
      <c r="Q11" s="40">
        <f t="shared" si="8"/>
        <v>8</v>
      </c>
      <c r="R11" s="158">
        <v>0</v>
      </c>
      <c r="S11" s="159"/>
      <c r="T11" s="158">
        <v>0</v>
      </c>
      <c r="U11" s="159"/>
      <c r="V11" s="158">
        <v>0</v>
      </c>
      <c r="W11" s="159"/>
      <c r="X11" s="135">
        <f t="shared" si="5"/>
        <v>35.04</v>
      </c>
      <c r="Y11" s="136"/>
      <c r="Z11" s="40">
        <f t="shared" si="6"/>
        <v>8</v>
      </c>
      <c r="AA11" s="149"/>
      <c r="AB11" s="130"/>
      <c r="AC11" s="130"/>
      <c r="AE11" s="27">
        <f t="shared" si="7"/>
      </c>
      <c r="AF11" s="41"/>
      <c r="AG11" s="41"/>
      <c r="AH11" s="41"/>
      <c r="AI11" s="41"/>
      <c r="AJ11" s="41"/>
      <c r="AK11" s="41"/>
      <c r="AM11" s="22">
        <f>'Male Athletes'!B12</f>
        <v>71</v>
      </c>
    </row>
    <row r="12" spans="1:39" ht="15.75" customHeight="1">
      <c r="A12" s="28"/>
      <c r="B12" s="28"/>
      <c r="C12" s="25">
        <f t="shared" si="0"/>
        <v>0</v>
      </c>
      <c r="D12" s="25">
        <f t="shared" si="1"/>
        <v>0</v>
      </c>
      <c r="E12" s="34">
        <v>7</v>
      </c>
      <c r="F12" s="36">
        <v>76</v>
      </c>
      <c r="G12" s="37" t="str">
        <f t="shared" si="2"/>
        <v>Sam Worrall</v>
      </c>
      <c r="H12" s="37" t="str">
        <f t="shared" si="3"/>
        <v>Derby AC</v>
      </c>
      <c r="I12" s="158">
        <v>0</v>
      </c>
      <c r="J12" s="159"/>
      <c r="K12" s="158">
        <v>0</v>
      </c>
      <c r="L12" s="159"/>
      <c r="M12" s="158">
        <v>0</v>
      </c>
      <c r="N12" s="159"/>
      <c r="O12" s="135">
        <f t="shared" si="4"/>
        <v>0</v>
      </c>
      <c r="P12" s="136"/>
      <c r="Q12" s="40">
        <f t="shared" si="8"/>
        <v>0</v>
      </c>
      <c r="R12" s="158">
        <v>0</v>
      </c>
      <c r="S12" s="159"/>
      <c r="T12" s="158">
        <v>0</v>
      </c>
      <c r="U12" s="159"/>
      <c r="V12" s="158">
        <v>0</v>
      </c>
      <c r="W12" s="159"/>
      <c r="X12" s="135">
        <f t="shared" si="5"/>
        <v>0</v>
      </c>
      <c r="Y12" s="136"/>
      <c r="Z12" s="40">
        <f t="shared" si="6"/>
        <v>0</v>
      </c>
      <c r="AA12" s="149"/>
      <c r="AB12" s="130"/>
      <c r="AC12" s="130"/>
      <c r="AE12" s="27">
        <f t="shared" si="7"/>
      </c>
      <c r="AF12" s="41"/>
      <c r="AG12" s="41"/>
      <c r="AH12" s="41"/>
      <c r="AI12" s="41"/>
      <c r="AJ12" s="41"/>
      <c r="AK12" s="41"/>
      <c r="AM12" s="22">
        <f>'Male Athletes'!B13</f>
        <v>65</v>
      </c>
    </row>
    <row r="13" spans="1:39" ht="15.75" customHeight="1">
      <c r="A13" s="28"/>
      <c r="B13" s="28"/>
      <c r="C13" s="25">
        <f t="shared" si="0"/>
        <v>0</v>
      </c>
      <c r="D13" s="25">
        <f t="shared" si="1"/>
        <v>0</v>
      </c>
      <c r="E13" s="34">
        <v>8</v>
      </c>
      <c r="F13" s="36">
        <v>60</v>
      </c>
      <c r="G13" s="37" t="str">
        <f t="shared" si="2"/>
        <v>Ben Gregory</v>
      </c>
      <c r="H13" s="37" t="str">
        <f t="shared" si="3"/>
        <v>Vale Of Aylesbury AC</v>
      </c>
      <c r="I13" s="158">
        <v>35.76</v>
      </c>
      <c r="J13" s="159"/>
      <c r="K13" s="158">
        <v>35.58</v>
      </c>
      <c r="L13" s="159"/>
      <c r="M13" s="158" t="s">
        <v>437</v>
      </c>
      <c r="N13" s="159"/>
      <c r="O13" s="135">
        <f t="shared" si="4"/>
        <v>35.76</v>
      </c>
      <c r="P13" s="136"/>
      <c r="Q13" s="40">
        <f t="shared" si="8"/>
        <v>6</v>
      </c>
      <c r="R13" s="158">
        <v>0</v>
      </c>
      <c r="S13" s="159"/>
      <c r="T13" s="158">
        <v>0</v>
      </c>
      <c r="U13" s="159"/>
      <c r="V13" s="158">
        <v>0</v>
      </c>
      <c r="W13" s="159"/>
      <c r="X13" s="135">
        <f t="shared" si="5"/>
        <v>35.76</v>
      </c>
      <c r="Y13" s="136"/>
      <c r="Z13" s="40">
        <f t="shared" si="6"/>
        <v>6</v>
      </c>
      <c r="AA13" s="149"/>
      <c r="AB13" s="130"/>
      <c r="AC13" s="130"/>
      <c r="AE13" s="27">
        <f t="shared" si="7"/>
      </c>
      <c r="AF13" s="41"/>
      <c r="AG13" s="41"/>
      <c r="AH13" s="41"/>
      <c r="AI13" s="41"/>
      <c r="AJ13" s="41"/>
      <c r="AK13" s="41"/>
      <c r="AM13" s="22">
        <f>'Male Athletes'!B14</f>
        <v>73</v>
      </c>
    </row>
    <row r="14" spans="1:39" ht="15.75" customHeight="1">
      <c r="A14" s="28"/>
      <c r="B14" s="28"/>
      <c r="C14" s="25">
        <f t="shared" si="0"/>
        <v>0</v>
      </c>
      <c r="D14" s="25">
        <f t="shared" si="1"/>
        <v>0</v>
      </c>
      <c r="E14" s="34">
        <v>9</v>
      </c>
      <c r="F14" s="36">
        <v>72</v>
      </c>
      <c r="G14" s="37" t="str">
        <f t="shared" si="2"/>
        <v>Sam Sleap</v>
      </c>
      <c r="H14" s="37" t="str">
        <f t="shared" si="3"/>
        <v>Basingstoke Mid Hants</v>
      </c>
      <c r="I14" s="158">
        <v>0</v>
      </c>
      <c r="J14" s="159"/>
      <c r="K14" s="158">
        <v>0</v>
      </c>
      <c r="L14" s="159"/>
      <c r="M14" s="158">
        <v>0</v>
      </c>
      <c r="N14" s="159"/>
      <c r="O14" s="135">
        <f t="shared" si="4"/>
        <v>0</v>
      </c>
      <c r="P14" s="136"/>
      <c r="Q14" s="40">
        <f t="shared" si="8"/>
        <v>0</v>
      </c>
      <c r="R14" s="158">
        <v>0</v>
      </c>
      <c r="S14" s="159"/>
      <c r="T14" s="158">
        <v>0</v>
      </c>
      <c r="U14" s="159"/>
      <c r="V14" s="158">
        <v>0</v>
      </c>
      <c r="W14" s="159"/>
      <c r="X14" s="135">
        <f t="shared" si="5"/>
        <v>0</v>
      </c>
      <c r="Y14" s="136"/>
      <c r="Z14" s="40">
        <f t="shared" si="6"/>
        <v>0</v>
      </c>
      <c r="AA14" s="149"/>
      <c r="AB14" s="130"/>
      <c r="AC14" s="130"/>
      <c r="AE14" s="27">
        <f t="shared" si="7"/>
      </c>
      <c r="AF14" s="41"/>
      <c r="AG14" s="41"/>
      <c r="AH14" s="41"/>
      <c r="AI14" s="41"/>
      <c r="AJ14" s="41"/>
      <c r="AK14" s="41"/>
      <c r="AM14" s="22">
        <f>'Male Athletes'!B15</f>
        <v>74</v>
      </c>
    </row>
    <row r="15" spans="1:39" ht="15.75" customHeight="1">
      <c r="A15" s="28"/>
      <c r="B15" s="28"/>
      <c r="C15" s="25">
        <f t="shared" si="0"/>
        <v>0</v>
      </c>
      <c r="D15" s="25">
        <f t="shared" si="1"/>
        <v>0</v>
      </c>
      <c r="E15" s="34">
        <v>10</v>
      </c>
      <c r="F15" s="36">
        <v>62</v>
      </c>
      <c r="G15" s="37" t="str">
        <f t="shared" si="2"/>
        <v>Bradley Hall</v>
      </c>
      <c r="H15" s="37" t="str">
        <f t="shared" si="3"/>
        <v>Crawley AC</v>
      </c>
      <c r="I15" s="158">
        <v>36.72</v>
      </c>
      <c r="J15" s="159"/>
      <c r="K15" s="158" t="s">
        <v>437</v>
      </c>
      <c r="L15" s="159"/>
      <c r="M15" s="158">
        <v>36.56</v>
      </c>
      <c r="N15" s="159"/>
      <c r="O15" s="135">
        <f t="shared" si="4"/>
        <v>36.72</v>
      </c>
      <c r="P15" s="136"/>
      <c r="Q15" s="40">
        <f t="shared" si="8"/>
        <v>3</v>
      </c>
      <c r="R15" s="158">
        <v>0</v>
      </c>
      <c r="S15" s="159"/>
      <c r="T15" s="158">
        <v>0</v>
      </c>
      <c r="U15" s="159"/>
      <c r="V15" s="158">
        <v>0</v>
      </c>
      <c r="W15" s="159"/>
      <c r="X15" s="135">
        <f t="shared" si="5"/>
        <v>36.72</v>
      </c>
      <c r="Y15" s="136"/>
      <c r="Z15" s="40">
        <f t="shared" si="6"/>
        <v>3</v>
      </c>
      <c r="AA15" s="149"/>
      <c r="AB15" s="130"/>
      <c r="AC15" s="130"/>
      <c r="AE15" s="27">
        <f t="shared" si="7"/>
      </c>
      <c r="AF15" s="41"/>
      <c r="AG15" s="41"/>
      <c r="AH15" s="41"/>
      <c r="AI15" s="41"/>
      <c r="AJ15" s="41"/>
      <c r="AK15" s="41"/>
      <c r="AM15" s="22">
        <f>'Male Athletes'!B16</f>
        <v>55</v>
      </c>
    </row>
    <row r="16" spans="1:39" ht="15.75" customHeight="1">
      <c r="A16" s="28"/>
      <c r="B16" s="28"/>
      <c r="C16" s="25">
        <f t="shared" si="0"/>
        <v>0</v>
      </c>
      <c r="D16" s="25">
        <f t="shared" si="1"/>
        <v>0</v>
      </c>
      <c r="E16" s="34">
        <v>11</v>
      </c>
      <c r="F16" s="36"/>
      <c r="G16" s="37">
        <f t="shared" si="2"/>
      </c>
      <c r="H16" s="37">
        <f t="shared" si="3"/>
      </c>
      <c r="I16" s="158">
        <v>0</v>
      </c>
      <c r="J16" s="159"/>
      <c r="K16" s="158">
        <v>0</v>
      </c>
      <c r="L16" s="159"/>
      <c r="M16" s="158">
        <v>0</v>
      </c>
      <c r="N16" s="159"/>
      <c r="O16" s="135">
        <f t="shared" si="4"/>
        <v>0</v>
      </c>
      <c r="P16" s="136"/>
      <c r="Q16" s="40">
        <f t="shared" si="8"/>
        <v>0</v>
      </c>
      <c r="R16" s="158">
        <v>0</v>
      </c>
      <c r="S16" s="159"/>
      <c r="T16" s="158">
        <v>0</v>
      </c>
      <c r="U16" s="159"/>
      <c r="V16" s="158">
        <v>0</v>
      </c>
      <c r="W16" s="159"/>
      <c r="X16" s="135">
        <f t="shared" si="5"/>
        <v>0</v>
      </c>
      <c r="Y16" s="136"/>
      <c r="Z16" s="40">
        <f t="shared" si="6"/>
        <v>0</v>
      </c>
      <c r="AA16" s="149"/>
      <c r="AB16" s="130"/>
      <c r="AC16" s="130"/>
      <c r="AE16" s="27">
        <f t="shared" si="7"/>
      </c>
      <c r="AF16" s="41"/>
      <c r="AG16" s="41"/>
      <c r="AH16" s="41"/>
      <c r="AI16" s="41"/>
      <c r="AJ16" s="41"/>
      <c r="AK16" s="41"/>
      <c r="AM16" s="22">
        <f>'Male Athletes'!B17</f>
        <v>58</v>
      </c>
    </row>
    <row r="17" spans="1:39" ht="15.75" customHeight="1">
      <c r="A17" s="28"/>
      <c r="B17" s="28"/>
      <c r="C17" s="25">
        <f t="shared" si="0"/>
        <v>0</v>
      </c>
      <c r="D17" s="25">
        <f t="shared" si="1"/>
        <v>0</v>
      </c>
      <c r="E17" s="34">
        <v>12</v>
      </c>
      <c r="F17" s="36"/>
      <c r="G17" s="37">
        <f t="shared" si="2"/>
      </c>
      <c r="H17" s="37">
        <f t="shared" si="3"/>
      </c>
      <c r="I17" s="158"/>
      <c r="J17" s="159"/>
      <c r="K17" s="158">
        <v>0</v>
      </c>
      <c r="L17" s="159"/>
      <c r="M17" s="158">
        <v>0</v>
      </c>
      <c r="N17" s="159"/>
      <c r="O17" s="135">
        <f t="shared" si="4"/>
        <v>0</v>
      </c>
      <c r="P17" s="136"/>
      <c r="Q17" s="40">
        <f t="shared" si="8"/>
        <v>0</v>
      </c>
      <c r="R17" s="158">
        <v>0</v>
      </c>
      <c r="S17" s="159"/>
      <c r="T17" s="158">
        <v>0</v>
      </c>
      <c r="U17" s="159"/>
      <c r="V17" s="158">
        <v>0</v>
      </c>
      <c r="W17" s="159"/>
      <c r="X17" s="135">
        <f t="shared" si="5"/>
        <v>0</v>
      </c>
      <c r="Y17" s="136"/>
      <c r="Z17" s="40">
        <f t="shared" si="6"/>
        <v>0</v>
      </c>
      <c r="AA17" s="149"/>
      <c r="AB17" s="130"/>
      <c r="AC17" s="130"/>
      <c r="AE17" s="27">
        <f t="shared" si="7"/>
      </c>
      <c r="AF17" s="41"/>
      <c r="AG17" s="41"/>
      <c r="AH17" s="41"/>
      <c r="AI17" s="41"/>
      <c r="AJ17" s="41"/>
      <c r="AK17" s="41"/>
      <c r="AM17" s="22">
        <f>'Male Athletes'!B18</f>
        <v>72</v>
      </c>
    </row>
    <row r="18" spans="1:39" ht="15.75" customHeight="1">
      <c r="A18" s="28"/>
      <c r="B18" s="28"/>
      <c r="C18" s="25">
        <f t="shared" si="0"/>
        <v>0</v>
      </c>
      <c r="D18" s="25">
        <f t="shared" si="1"/>
        <v>0</v>
      </c>
      <c r="E18" s="34">
        <v>13</v>
      </c>
      <c r="F18" s="36"/>
      <c r="G18" s="37">
        <f t="shared" si="2"/>
      </c>
      <c r="H18" s="37">
        <f t="shared" si="3"/>
      </c>
      <c r="I18" s="158"/>
      <c r="J18" s="159"/>
      <c r="K18" s="158">
        <v>0</v>
      </c>
      <c r="L18" s="159"/>
      <c r="M18" s="158">
        <v>0</v>
      </c>
      <c r="N18" s="159"/>
      <c r="O18" s="135">
        <f t="shared" si="4"/>
        <v>0</v>
      </c>
      <c r="P18" s="136"/>
      <c r="Q18" s="40">
        <f t="shared" si="8"/>
        <v>0</v>
      </c>
      <c r="R18" s="158">
        <v>0</v>
      </c>
      <c r="S18" s="159"/>
      <c r="T18" s="158">
        <v>0</v>
      </c>
      <c r="U18" s="159"/>
      <c r="V18" s="158">
        <v>0</v>
      </c>
      <c r="W18" s="159"/>
      <c r="X18" s="135">
        <f t="shared" si="5"/>
        <v>0</v>
      </c>
      <c r="Y18" s="136"/>
      <c r="Z18" s="40">
        <f t="shared" si="6"/>
        <v>0</v>
      </c>
      <c r="AA18" s="149"/>
      <c r="AB18" s="130"/>
      <c r="AC18" s="130"/>
      <c r="AE18" s="27">
        <f t="shared" si="7"/>
      </c>
      <c r="AF18" s="41"/>
      <c r="AG18" s="41"/>
      <c r="AH18" s="41"/>
      <c r="AI18" s="41"/>
      <c r="AJ18" s="41"/>
      <c r="AK18" s="41"/>
      <c r="AM18" s="22">
        <f>'Male Athletes'!B19</f>
        <v>61</v>
      </c>
    </row>
    <row r="19" spans="1:39" ht="15.75" customHeight="1">
      <c r="A19" s="28"/>
      <c r="B19" s="28"/>
      <c r="C19" s="25">
        <f t="shared" si="0"/>
        <v>0</v>
      </c>
      <c r="D19" s="25">
        <f t="shared" si="1"/>
        <v>0</v>
      </c>
      <c r="E19" s="34">
        <v>14</v>
      </c>
      <c r="F19" s="36"/>
      <c r="G19" s="37">
        <f t="shared" si="2"/>
      </c>
      <c r="H19" s="37">
        <f t="shared" si="3"/>
      </c>
      <c r="I19" s="158"/>
      <c r="J19" s="159"/>
      <c r="K19" s="158">
        <v>0</v>
      </c>
      <c r="L19" s="159"/>
      <c r="M19" s="158">
        <v>0</v>
      </c>
      <c r="N19" s="159"/>
      <c r="O19" s="135">
        <f t="shared" si="4"/>
        <v>0</v>
      </c>
      <c r="P19" s="136"/>
      <c r="Q19" s="40">
        <f t="shared" si="8"/>
        <v>0</v>
      </c>
      <c r="R19" s="158">
        <v>0</v>
      </c>
      <c r="S19" s="159"/>
      <c r="T19" s="158">
        <v>0</v>
      </c>
      <c r="U19" s="159"/>
      <c r="V19" s="158">
        <v>0</v>
      </c>
      <c r="W19" s="159"/>
      <c r="X19" s="135">
        <f t="shared" si="5"/>
        <v>0</v>
      </c>
      <c r="Y19" s="136"/>
      <c r="Z19" s="40">
        <f t="shared" si="6"/>
        <v>0</v>
      </c>
      <c r="AA19" s="149"/>
      <c r="AB19" s="130"/>
      <c r="AC19" s="130"/>
      <c r="AE19" s="27">
        <f t="shared" si="7"/>
      </c>
      <c r="AF19" s="41"/>
      <c r="AG19" s="41"/>
      <c r="AH19" s="41"/>
      <c r="AI19" s="41"/>
      <c r="AJ19" s="41"/>
      <c r="AK19" s="41"/>
      <c r="AM19" s="22">
        <f>'Male Athletes'!B20</f>
        <v>67</v>
      </c>
    </row>
    <row r="20" spans="1:39" ht="15.75" customHeight="1">
      <c r="A20" s="28"/>
      <c r="B20" s="28"/>
      <c r="C20" s="25">
        <f t="shared" si="0"/>
        <v>0</v>
      </c>
      <c r="D20" s="25">
        <f t="shared" si="1"/>
        <v>0</v>
      </c>
      <c r="E20" s="34">
        <v>15</v>
      </c>
      <c r="F20" s="36"/>
      <c r="G20" s="37">
        <f t="shared" si="2"/>
      </c>
      <c r="H20" s="37">
        <f t="shared" si="3"/>
      </c>
      <c r="I20" s="158"/>
      <c r="J20" s="159"/>
      <c r="K20" s="158">
        <v>0</v>
      </c>
      <c r="L20" s="159"/>
      <c r="M20" s="158">
        <v>0</v>
      </c>
      <c r="N20" s="159"/>
      <c r="O20" s="135">
        <f t="shared" si="4"/>
        <v>0</v>
      </c>
      <c r="P20" s="136"/>
      <c r="Q20" s="40">
        <f t="shared" si="8"/>
        <v>0</v>
      </c>
      <c r="R20" s="158">
        <v>0</v>
      </c>
      <c r="S20" s="159"/>
      <c r="T20" s="158">
        <v>0</v>
      </c>
      <c r="U20" s="159"/>
      <c r="V20" s="158">
        <v>0</v>
      </c>
      <c r="W20" s="159"/>
      <c r="X20" s="135">
        <f t="shared" si="5"/>
        <v>0</v>
      </c>
      <c r="Y20" s="136"/>
      <c r="Z20" s="40">
        <f t="shared" si="6"/>
        <v>0</v>
      </c>
      <c r="AA20" s="149"/>
      <c r="AB20" s="130"/>
      <c r="AC20" s="130"/>
      <c r="AE20" s="27">
        <f t="shared" si="7"/>
      </c>
      <c r="AF20" s="41"/>
      <c r="AG20" s="41"/>
      <c r="AH20" s="41"/>
      <c r="AI20" s="41"/>
      <c r="AJ20" s="41"/>
      <c r="AK20" s="41"/>
      <c r="AM20" s="22">
        <f>'Male Athletes'!B21</f>
        <v>75</v>
      </c>
    </row>
    <row r="21" spans="1:39" ht="15.75" customHeight="1">
      <c r="A21" s="28"/>
      <c r="B21" s="28"/>
      <c r="C21" s="25">
        <f t="shared" si="0"/>
        <v>0</v>
      </c>
      <c r="D21" s="25">
        <f t="shared" si="1"/>
        <v>0</v>
      </c>
      <c r="E21" s="34">
        <v>16</v>
      </c>
      <c r="F21" s="36"/>
      <c r="G21" s="37">
        <f t="shared" si="2"/>
      </c>
      <c r="H21" s="37">
        <f t="shared" si="3"/>
      </c>
      <c r="I21" s="158">
        <v>0</v>
      </c>
      <c r="J21" s="159"/>
      <c r="K21" s="158">
        <v>0</v>
      </c>
      <c r="L21" s="159"/>
      <c r="M21" s="158">
        <v>0</v>
      </c>
      <c r="N21" s="159"/>
      <c r="O21" s="135">
        <f t="shared" si="4"/>
        <v>0</v>
      </c>
      <c r="P21" s="136"/>
      <c r="Q21" s="40">
        <f t="shared" si="8"/>
        <v>0</v>
      </c>
      <c r="R21" s="158">
        <v>0</v>
      </c>
      <c r="S21" s="159"/>
      <c r="T21" s="158">
        <v>0</v>
      </c>
      <c r="U21" s="159"/>
      <c r="V21" s="158">
        <v>0</v>
      </c>
      <c r="W21" s="159"/>
      <c r="X21" s="135">
        <f t="shared" si="5"/>
        <v>0</v>
      </c>
      <c r="Y21" s="136"/>
      <c r="Z21" s="40">
        <f t="shared" si="6"/>
        <v>0</v>
      </c>
      <c r="AA21" s="149"/>
      <c r="AB21" s="130"/>
      <c r="AC21" s="130"/>
      <c r="AE21" s="27">
        <f t="shared" si="7"/>
      </c>
      <c r="AF21" s="41"/>
      <c r="AG21" s="41"/>
      <c r="AH21" s="41"/>
      <c r="AI21" s="41"/>
      <c r="AJ21" s="41"/>
      <c r="AK21" s="41"/>
      <c r="AM21" s="22">
        <f>'Male Athletes'!B22</f>
        <v>64</v>
      </c>
    </row>
    <row r="22" spans="1:39" ht="15.75" customHeight="1">
      <c r="A22" s="28"/>
      <c r="B22" s="28"/>
      <c r="C22" s="25">
        <f t="shared" si="0"/>
        <v>0</v>
      </c>
      <c r="D22" s="25">
        <f t="shared" si="1"/>
        <v>0</v>
      </c>
      <c r="E22" s="34">
        <v>17</v>
      </c>
      <c r="F22" s="36"/>
      <c r="G22" s="37">
        <f t="shared" si="2"/>
      </c>
      <c r="H22" s="37">
        <f t="shared" si="3"/>
      </c>
      <c r="I22" s="158">
        <v>0</v>
      </c>
      <c r="J22" s="159"/>
      <c r="K22" s="158">
        <v>0</v>
      </c>
      <c r="L22" s="159"/>
      <c r="M22" s="158">
        <v>0</v>
      </c>
      <c r="N22" s="159"/>
      <c r="O22" s="135">
        <f t="shared" si="4"/>
        <v>0</v>
      </c>
      <c r="P22" s="136"/>
      <c r="Q22" s="40">
        <f t="shared" si="8"/>
        <v>0</v>
      </c>
      <c r="R22" s="158">
        <v>0</v>
      </c>
      <c r="S22" s="159"/>
      <c r="T22" s="158">
        <v>0</v>
      </c>
      <c r="U22" s="159"/>
      <c r="V22" s="158">
        <v>0</v>
      </c>
      <c r="W22" s="159"/>
      <c r="X22" s="135">
        <f t="shared" si="5"/>
        <v>0</v>
      </c>
      <c r="Y22" s="136"/>
      <c r="Z22" s="40">
        <f t="shared" si="6"/>
        <v>0</v>
      </c>
      <c r="AA22" s="149"/>
      <c r="AB22" s="130"/>
      <c r="AC22" s="130"/>
      <c r="AE22" s="27">
        <f t="shared" si="7"/>
      </c>
      <c r="AF22" s="41"/>
      <c r="AG22" s="41"/>
      <c r="AH22" s="41"/>
      <c r="AI22" s="41"/>
      <c r="AJ22" s="41"/>
      <c r="AK22" s="41"/>
      <c r="AM22" s="22">
        <f>'Male Athletes'!B23</f>
        <v>57</v>
      </c>
    </row>
    <row r="23" spans="1:39" ht="15.75" customHeight="1">
      <c r="A23" s="28"/>
      <c r="B23" s="28"/>
      <c r="C23" s="25">
        <f t="shared" si="0"/>
        <v>0</v>
      </c>
      <c r="D23" s="25">
        <f t="shared" si="1"/>
        <v>0</v>
      </c>
      <c r="E23" s="34">
        <v>18</v>
      </c>
      <c r="F23" s="36"/>
      <c r="G23" s="37">
        <f t="shared" si="2"/>
      </c>
      <c r="H23" s="37">
        <f t="shared" si="3"/>
      </c>
      <c r="I23" s="158">
        <v>0</v>
      </c>
      <c r="J23" s="159"/>
      <c r="K23" s="158">
        <v>0</v>
      </c>
      <c r="L23" s="159"/>
      <c r="M23" s="158">
        <v>0</v>
      </c>
      <c r="N23" s="159"/>
      <c r="O23" s="135">
        <f t="shared" si="4"/>
        <v>0</v>
      </c>
      <c r="P23" s="136"/>
      <c r="Q23" s="40">
        <f t="shared" si="8"/>
        <v>0</v>
      </c>
      <c r="R23" s="158">
        <v>0</v>
      </c>
      <c r="S23" s="159"/>
      <c r="T23" s="158">
        <v>0</v>
      </c>
      <c r="U23" s="159"/>
      <c r="V23" s="158">
        <v>0</v>
      </c>
      <c r="W23" s="159"/>
      <c r="X23" s="135">
        <f t="shared" si="5"/>
        <v>0</v>
      </c>
      <c r="Y23" s="136"/>
      <c r="Z23" s="40">
        <f t="shared" si="6"/>
        <v>0</v>
      </c>
      <c r="AA23" s="149"/>
      <c r="AB23" s="130"/>
      <c r="AC23" s="130"/>
      <c r="AE23" s="27">
        <f t="shared" si="7"/>
      </c>
      <c r="AF23" s="41"/>
      <c r="AG23" s="41"/>
      <c r="AH23" s="41"/>
      <c r="AI23" s="41"/>
      <c r="AJ23" s="41"/>
      <c r="AK23" s="41"/>
      <c r="AM23" s="22">
        <f>'Male Athletes'!B24</f>
        <v>77</v>
      </c>
    </row>
    <row r="24" spans="1:39" ht="15.75" customHeight="1">
      <c r="A24" s="28"/>
      <c r="B24" s="28"/>
      <c r="C24" s="25">
        <f t="shared" si="0"/>
        <v>0</v>
      </c>
      <c r="D24" s="25">
        <f t="shared" si="1"/>
        <v>0</v>
      </c>
      <c r="E24" s="34">
        <v>19</v>
      </c>
      <c r="F24" s="36"/>
      <c r="G24" s="37">
        <f t="shared" si="2"/>
      </c>
      <c r="H24" s="37">
        <f t="shared" si="3"/>
      </c>
      <c r="I24" s="158">
        <v>0</v>
      </c>
      <c r="J24" s="159"/>
      <c r="K24" s="158">
        <v>0</v>
      </c>
      <c r="L24" s="159"/>
      <c r="M24" s="158">
        <v>0</v>
      </c>
      <c r="N24" s="159"/>
      <c r="O24" s="135">
        <f t="shared" si="4"/>
        <v>0</v>
      </c>
      <c r="P24" s="136"/>
      <c r="Q24" s="40">
        <f t="shared" si="8"/>
        <v>0</v>
      </c>
      <c r="R24" s="158">
        <v>0</v>
      </c>
      <c r="S24" s="159"/>
      <c r="T24" s="158">
        <v>0</v>
      </c>
      <c r="U24" s="159"/>
      <c r="V24" s="158">
        <v>0</v>
      </c>
      <c r="W24" s="159"/>
      <c r="X24" s="135">
        <f t="shared" si="5"/>
        <v>0</v>
      </c>
      <c r="Y24" s="136"/>
      <c r="Z24" s="40">
        <f t="shared" si="6"/>
        <v>0</v>
      </c>
      <c r="AA24" s="149"/>
      <c r="AB24" s="130"/>
      <c r="AC24" s="130"/>
      <c r="AE24" s="27">
        <f t="shared" si="7"/>
      </c>
      <c r="AF24" s="41"/>
      <c r="AG24" s="41"/>
      <c r="AH24" s="41"/>
      <c r="AI24" s="41"/>
      <c r="AJ24" s="41"/>
      <c r="AK24" s="41"/>
      <c r="AM24" s="22">
        <f>'Male Athletes'!B25</f>
        <v>62</v>
      </c>
    </row>
    <row r="25" spans="1:39" ht="15.75" customHeight="1">
      <c r="A25" s="28"/>
      <c r="B25" s="28"/>
      <c r="C25" s="25">
        <f t="shared" si="0"/>
        <v>0</v>
      </c>
      <c r="D25" s="25">
        <f t="shared" si="1"/>
        <v>0</v>
      </c>
      <c r="E25" s="34">
        <v>20</v>
      </c>
      <c r="F25" s="36"/>
      <c r="G25" s="37">
        <f t="shared" si="2"/>
      </c>
      <c r="H25" s="37">
        <f t="shared" si="3"/>
      </c>
      <c r="I25" s="158">
        <v>0</v>
      </c>
      <c r="J25" s="159"/>
      <c r="K25" s="158">
        <v>0</v>
      </c>
      <c r="L25" s="159"/>
      <c r="M25" s="158">
        <v>0</v>
      </c>
      <c r="N25" s="159"/>
      <c r="O25" s="135">
        <f t="shared" si="4"/>
        <v>0</v>
      </c>
      <c r="P25" s="136"/>
      <c r="Q25" s="40">
        <f t="shared" si="8"/>
        <v>0</v>
      </c>
      <c r="R25" s="158">
        <v>0</v>
      </c>
      <c r="S25" s="159"/>
      <c r="T25" s="158">
        <v>0</v>
      </c>
      <c r="U25" s="159"/>
      <c r="V25" s="158">
        <v>0</v>
      </c>
      <c r="W25" s="159"/>
      <c r="X25" s="135">
        <f t="shared" si="5"/>
        <v>0</v>
      </c>
      <c r="Y25" s="136"/>
      <c r="Z25" s="40">
        <f t="shared" si="6"/>
        <v>0</v>
      </c>
      <c r="AA25" s="151" t="s">
        <v>320</v>
      </c>
      <c r="AB25" s="150"/>
      <c r="AC25" s="150"/>
      <c r="AE25" s="27">
        <f t="shared" si="7"/>
      </c>
      <c r="AF25" s="41"/>
      <c r="AG25" s="41"/>
      <c r="AH25" s="41"/>
      <c r="AI25" s="41"/>
      <c r="AJ25" s="41"/>
      <c r="AK25" s="41"/>
      <c r="AM25" s="22">
        <f>'Male Athletes'!B26</f>
        <v>0</v>
      </c>
    </row>
    <row r="26" spans="1:39" ht="15.75" customHeight="1">
      <c r="A26" s="28"/>
      <c r="B26" s="28"/>
      <c r="C26" s="25">
        <f t="shared" si="0"/>
        <v>0</v>
      </c>
      <c r="D26" s="25">
        <f t="shared" si="1"/>
        <v>0</v>
      </c>
      <c r="E26" s="34">
        <v>21</v>
      </c>
      <c r="F26" s="36"/>
      <c r="G26" s="37">
        <f t="shared" si="2"/>
      </c>
      <c r="H26" s="37">
        <f t="shared" si="3"/>
      </c>
      <c r="I26" s="158">
        <v>0</v>
      </c>
      <c r="J26" s="159"/>
      <c r="K26" s="158">
        <v>0</v>
      </c>
      <c r="L26" s="159"/>
      <c r="M26" s="158">
        <v>0</v>
      </c>
      <c r="N26" s="159"/>
      <c r="O26" s="135">
        <f t="shared" si="4"/>
        <v>0</v>
      </c>
      <c r="P26" s="136"/>
      <c r="Q26" s="40">
        <f t="shared" si="8"/>
        <v>0</v>
      </c>
      <c r="R26" s="158">
        <v>0</v>
      </c>
      <c r="S26" s="159"/>
      <c r="T26" s="158">
        <v>0</v>
      </c>
      <c r="U26" s="159"/>
      <c r="V26" s="158">
        <v>0</v>
      </c>
      <c r="W26" s="159"/>
      <c r="X26" s="135">
        <f t="shared" si="5"/>
        <v>0</v>
      </c>
      <c r="Y26" s="136"/>
      <c r="Z26" s="40">
        <f t="shared" si="6"/>
        <v>0</v>
      </c>
      <c r="AA26" s="151"/>
      <c r="AB26" s="150"/>
      <c r="AC26" s="150"/>
      <c r="AE26" s="27">
        <f t="shared" si="7"/>
      </c>
      <c r="AF26" s="41"/>
      <c r="AG26" s="41"/>
      <c r="AH26" s="41"/>
      <c r="AI26" s="41"/>
      <c r="AJ26" s="41"/>
      <c r="AK26" s="41"/>
      <c r="AM26" s="22">
        <f>'Male Athletes'!B27</f>
        <v>0</v>
      </c>
    </row>
    <row r="27" spans="1:39" ht="15.75" customHeight="1">
      <c r="A27" s="28"/>
      <c r="B27" s="28"/>
      <c r="C27" s="25">
        <f t="shared" si="0"/>
        <v>0</v>
      </c>
      <c r="D27" s="25">
        <f t="shared" si="1"/>
        <v>0</v>
      </c>
      <c r="E27" s="34">
        <v>22</v>
      </c>
      <c r="F27" s="36"/>
      <c r="G27" s="37">
        <f t="shared" si="2"/>
      </c>
      <c r="H27" s="37">
        <f t="shared" si="3"/>
      </c>
      <c r="I27" s="158">
        <v>0</v>
      </c>
      <c r="J27" s="159"/>
      <c r="K27" s="158">
        <v>0</v>
      </c>
      <c r="L27" s="159"/>
      <c r="M27" s="158">
        <v>0</v>
      </c>
      <c r="N27" s="159"/>
      <c r="O27" s="135">
        <f t="shared" si="4"/>
        <v>0</v>
      </c>
      <c r="P27" s="136"/>
      <c r="Q27" s="40">
        <f t="shared" si="8"/>
        <v>0</v>
      </c>
      <c r="R27" s="158">
        <v>0</v>
      </c>
      <c r="S27" s="159"/>
      <c r="T27" s="158">
        <v>0</v>
      </c>
      <c r="U27" s="159"/>
      <c r="V27" s="158">
        <v>0</v>
      </c>
      <c r="W27" s="159"/>
      <c r="X27" s="135">
        <f t="shared" si="5"/>
        <v>0</v>
      </c>
      <c r="Y27" s="136"/>
      <c r="Z27" s="40">
        <f t="shared" si="6"/>
        <v>0</v>
      </c>
      <c r="AA27" s="151"/>
      <c r="AB27" s="150"/>
      <c r="AC27" s="150"/>
      <c r="AE27" s="27">
        <f t="shared" si="7"/>
      </c>
      <c r="AF27" s="41"/>
      <c r="AG27" s="41"/>
      <c r="AH27" s="41"/>
      <c r="AI27" s="41"/>
      <c r="AJ27" s="41"/>
      <c r="AK27" s="41"/>
      <c r="AM27" s="22">
        <f>'Male Athletes'!B28</f>
        <v>0</v>
      </c>
    </row>
    <row r="28" spans="1:39" ht="15.75" customHeight="1">
      <c r="A28" s="28"/>
      <c r="B28" s="28"/>
      <c r="C28" s="25">
        <f t="shared" si="0"/>
        <v>0</v>
      </c>
      <c r="D28" s="25">
        <f t="shared" si="1"/>
        <v>0</v>
      </c>
      <c r="E28" s="34">
        <v>23</v>
      </c>
      <c r="F28" s="36"/>
      <c r="G28" s="37">
        <f t="shared" si="2"/>
      </c>
      <c r="H28" s="37">
        <f t="shared" si="3"/>
      </c>
      <c r="I28" s="158">
        <v>0</v>
      </c>
      <c r="J28" s="159"/>
      <c r="K28" s="158">
        <v>0</v>
      </c>
      <c r="L28" s="159"/>
      <c r="M28" s="158">
        <v>0</v>
      </c>
      <c r="N28" s="159"/>
      <c r="O28" s="135">
        <f t="shared" si="4"/>
        <v>0</v>
      </c>
      <c r="P28" s="136"/>
      <c r="Q28" s="40">
        <f t="shared" si="8"/>
        <v>0</v>
      </c>
      <c r="R28" s="158">
        <v>0</v>
      </c>
      <c r="S28" s="159"/>
      <c r="T28" s="158">
        <v>0</v>
      </c>
      <c r="U28" s="159"/>
      <c r="V28" s="158">
        <v>0</v>
      </c>
      <c r="W28" s="159"/>
      <c r="X28" s="135">
        <f t="shared" si="5"/>
        <v>0</v>
      </c>
      <c r="Y28" s="136"/>
      <c r="Z28" s="40">
        <f t="shared" si="6"/>
        <v>0</v>
      </c>
      <c r="AA28" s="151"/>
      <c r="AB28" s="150"/>
      <c r="AC28" s="150"/>
      <c r="AE28" s="27">
        <f t="shared" si="7"/>
      </c>
      <c r="AF28" s="41"/>
      <c r="AG28" s="41"/>
      <c r="AH28" s="41"/>
      <c r="AI28" s="41"/>
      <c r="AJ28" s="41"/>
      <c r="AK28" s="41"/>
      <c r="AM28" s="22">
        <f>'Male Athletes'!B29</f>
        <v>0</v>
      </c>
    </row>
    <row r="29" spans="1:39" ht="15.75" customHeight="1">
      <c r="A29" s="28"/>
      <c r="B29" s="28"/>
      <c r="C29" s="25">
        <f t="shared" si="0"/>
        <v>0</v>
      </c>
      <c r="D29" s="25">
        <f t="shared" si="1"/>
        <v>0</v>
      </c>
      <c r="E29" s="34">
        <v>24</v>
      </c>
      <c r="F29" s="36"/>
      <c r="G29" s="37">
        <f t="shared" si="2"/>
      </c>
      <c r="H29" s="37">
        <f t="shared" si="3"/>
      </c>
      <c r="I29" s="158">
        <v>0</v>
      </c>
      <c r="J29" s="159"/>
      <c r="K29" s="158">
        <v>0</v>
      </c>
      <c r="L29" s="159"/>
      <c r="M29" s="158">
        <v>0</v>
      </c>
      <c r="N29" s="159"/>
      <c r="O29" s="135">
        <f t="shared" si="4"/>
        <v>0</v>
      </c>
      <c r="P29" s="136"/>
      <c r="Q29" s="40">
        <f t="shared" si="8"/>
        <v>0</v>
      </c>
      <c r="R29" s="158">
        <v>0</v>
      </c>
      <c r="S29" s="159"/>
      <c r="T29" s="158">
        <v>0</v>
      </c>
      <c r="U29" s="159"/>
      <c r="V29" s="158">
        <v>0</v>
      </c>
      <c r="W29" s="159"/>
      <c r="X29" s="135">
        <f t="shared" si="5"/>
        <v>0</v>
      </c>
      <c r="Y29" s="136"/>
      <c r="Z29" s="40">
        <f t="shared" si="6"/>
        <v>0</v>
      </c>
      <c r="AA29" s="151"/>
      <c r="AB29" s="150"/>
      <c r="AC29" s="150"/>
      <c r="AE29" s="27">
        <f t="shared" si="7"/>
      </c>
      <c r="AF29" s="41"/>
      <c r="AG29" s="41"/>
      <c r="AH29" s="41"/>
      <c r="AI29" s="41"/>
      <c r="AJ29" s="41"/>
      <c r="AK29" s="41"/>
      <c r="AM29" s="22">
        <f>'Male Athletes'!B30</f>
        <v>0</v>
      </c>
    </row>
    <row r="30" spans="1:39" ht="15.75" customHeight="1">
      <c r="A30" s="28"/>
      <c r="B30" s="28"/>
      <c r="C30" s="25">
        <f t="shared" si="0"/>
        <v>0</v>
      </c>
      <c r="D30" s="25">
        <f t="shared" si="1"/>
        <v>0</v>
      </c>
      <c r="E30" s="34">
        <v>25</v>
      </c>
      <c r="F30" s="36"/>
      <c r="G30" s="37">
        <f t="shared" si="2"/>
      </c>
      <c r="H30" s="37">
        <f t="shared" si="3"/>
      </c>
      <c r="I30" s="158">
        <v>0</v>
      </c>
      <c r="J30" s="159"/>
      <c r="K30" s="158">
        <v>0</v>
      </c>
      <c r="L30" s="159"/>
      <c r="M30" s="158">
        <v>0</v>
      </c>
      <c r="N30" s="159"/>
      <c r="O30" s="135">
        <f t="shared" si="4"/>
        <v>0</v>
      </c>
      <c r="P30" s="136"/>
      <c r="Q30" s="40">
        <f t="shared" si="8"/>
        <v>0</v>
      </c>
      <c r="R30" s="158">
        <v>0</v>
      </c>
      <c r="S30" s="159"/>
      <c r="T30" s="158">
        <v>0</v>
      </c>
      <c r="U30" s="159"/>
      <c r="V30" s="158">
        <v>0</v>
      </c>
      <c r="W30" s="159"/>
      <c r="X30" s="135">
        <f t="shared" si="5"/>
        <v>0</v>
      </c>
      <c r="Y30" s="136"/>
      <c r="Z30" s="40">
        <f t="shared" si="6"/>
        <v>0</v>
      </c>
      <c r="AA30" s="151"/>
      <c r="AB30" s="150"/>
      <c r="AC30" s="150"/>
      <c r="AE30" s="27">
        <f t="shared" si="7"/>
      </c>
      <c r="AF30" s="41"/>
      <c r="AG30" s="41"/>
      <c r="AH30" s="41"/>
      <c r="AI30" s="41"/>
      <c r="AJ30" s="41"/>
      <c r="AK30" s="41"/>
      <c r="AM30" s="22">
        <f>'Male Athletes'!B31</f>
        <v>0</v>
      </c>
    </row>
    <row r="31" spans="1:39" ht="15.75" customHeight="1">
      <c r="A31" s="28"/>
      <c r="B31" s="28"/>
      <c r="C31" s="25">
        <f t="shared" si="0"/>
        <v>0</v>
      </c>
      <c r="D31" s="25">
        <f t="shared" si="1"/>
        <v>0</v>
      </c>
      <c r="E31" s="34">
        <v>26</v>
      </c>
      <c r="F31" s="36"/>
      <c r="G31" s="37">
        <f t="shared" si="2"/>
      </c>
      <c r="H31" s="37">
        <f t="shared" si="3"/>
      </c>
      <c r="I31" s="158">
        <v>0</v>
      </c>
      <c r="J31" s="159"/>
      <c r="K31" s="158">
        <v>0</v>
      </c>
      <c r="L31" s="159"/>
      <c r="M31" s="158">
        <v>0</v>
      </c>
      <c r="N31" s="159"/>
      <c r="O31" s="135">
        <f t="shared" si="4"/>
        <v>0</v>
      </c>
      <c r="P31" s="136"/>
      <c r="Q31" s="40">
        <f t="shared" si="8"/>
        <v>0</v>
      </c>
      <c r="R31" s="158">
        <v>0</v>
      </c>
      <c r="S31" s="159"/>
      <c r="T31" s="158">
        <v>0</v>
      </c>
      <c r="U31" s="159"/>
      <c r="V31" s="158">
        <v>0</v>
      </c>
      <c r="W31" s="159"/>
      <c r="X31" s="135">
        <f t="shared" si="5"/>
        <v>0</v>
      </c>
      <c r="Y31" s="136"/>
      <c r="Z31" s="40">
        <f t="shared" si="6"/>
        <v>0</v>
      </c>
      <c r="AA31" s="151"/>
      <c r="AB31" s="150"/>
      <c r="AC31" s="150"/>
      <c r="AF31" s="41"/>
      <c r="AG31" s="41"/>
      <c r="AH31" s="41"/>
      <c r="AI31" s="41"/>
      <c r="AJ31" s="41"/>
      <c r="AK31" s="41"/>
      <c r="AM31" s="22">
        <f>'Male Athletes'!B32</f>
        <v>0</v>
      </c>
    </row>
    <row r="32" spans="1:39" ht="20.25">
      <c r="A32" s="24">
        <v>49</v>
      </c>
      <c r="B32" s="24"/>
      <c r="C32" s="25"/>
      <c r="E32" s="137" t="s">
        <v>317</v>
      </c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9"/>
      <c r="AD32" s="27" t="s">
        <v>311</v>
      </c>
      <c r="AM32" s="22">
        <f>'Male Athletes'!B33</f>
        <v>0</v>
      </c>
    </row>
    <row r="33" spans="1:39" ht="15.75" customHeight="1">
      <c r="A33" s="27"/>
      <c r="B33" s="27"/>
      <c r="C33" s="28"/>
      <c r="D33" s="29"/>
      <c r="E33" s="131" t="s">
        <v>315</v>
      </c>
      <c r="F33" s="133"/>
      <c r="G33" s="154" t="str">
        <f>G2</f>
        <v>England Combined Events Championship[s</v>
      </c>
      <c r="H33" s="155"/>
      <c r="I33" s="131" t="s">
        <v>316</v>
      </c>
      <c r="J33" s="132"/>
      <c r="K33" s="133"/>
      <c r="L33" s="154" t="str">
        <f>L2</f>
        <v>Birmingham Alexander</v>
      </c>
      <c r="M33" s="148"/>
      <c r="N33" s="156"/>
      <c r="O33" s="156"/>
      <c r="P33" s="157"/>
      <c r="Q33" s="144" t="s">
        <v>293</v>
      </c>
      <c r="R33" s="145"/>
      <c r="S33" s="146"/>
      <c r="T33" s="152">
        <v>39334</v>
      </c>
      <c r="U33" s="153"/>
      <c r="V33" s="153"/>
      <c r="W33" s="153"/>
      <c r="X33" s="153"/>
      <c r="Y33" s="153"/>
      <c r="Z33" s="153"/>
      <c r="AA33" s="153"/>
      <c r="AB33" s="153"/>
      <c r="AC33" s="160"/>
      <c r="AM33" s="22">
        <f>'Male Athletes'!B34</f>
        <v>0</v>
      </c>
    </row>
    <row r="34" spans="1:39" ht="15.75" customHeight="1">
      <c r="A34" s="27"/>
      <c r="B34" s="27"/>
      <c r="C34" s="25"/>
      <c r="D34" s="29"/>
      <c r="E34" s="131" t="s">
        <v>294</v>
      </c>
      <c r="F34" s="133"/>
      <c r="G34" s="154" t="s">
        <v>344</v>
      </c>
      <c r="H34" s="155"/>
      <c r="I34" s="131" t="s">
        <v>295</v>
      </c>
      <c r="J34" s="132"/>
      <c r="K34" s="133"/>
      <c r="L34" s="142">
        <v>0.5104166666666666</v>
      </c>
      <c r="M34" s="143"/>
      <c r="N34" s="131"/>
      <c r="O34" s="132"/>
      <c r="P34" s="133"/>
      <c r="Q34" s="154"/>
      <c r="R34" s="148"/>
      <c r="S34" s="155"/>
      <c r="T34" s="118"/>
      <c r="U34" s="119"/>
      <c r="V34" s="148">
        <f>V3</f>
        <v>0</v>
      </c>
      <c r="W34" s="148"/>
      <c r="X34" s="148"/>
      <c r="Y34" s="148"/>
      <c r="Z34" s="148"/>
      <c r="AA34" s="148"/>
      <c r="AB34" s="148"/>
      <c r="AC34" s="155"/>
      <c r="AM34" s="22">
        <f>'Male Athletes'!B35</f>
        <v>0</v>
      </c>
    </row>
    <row r="35" spans="5:39" ht="31.5" customHeight="1">
      <c r="E35" s="31" t="s">
        <v>296</v>
      </c>
      <c r="F35" s="31" t="s">
        <v>297</v>
      </c>
      <c r="G35" s="31" t="s">
        <v>298</v>
      </c>
      <c r="H35" s="32" t="s">
        <v>299</v>
      </c>
      <c r="I35" s="147" t="s">
        <v>300</v>
      </c>
      <c r="J35" s="124"/>
      <c r="K35" s="124" t="s">
        <v>301</v>
      </c>
      <c r="L35" s="124"/>
      <c r="M35" s="124" t="s">
        <v>302</v>
      </c>
      <c r="N35" s="124"/>
      <c r="O35" s="124" t="s">
        <v>303</v>
      </c>
      <c r="P35" s="124"/>
      <c r="Q35" s="122" t="s">
        <v>304</v>
      </c>
      <c r="R35" s="124" t="s">
        <v>305</v>
      </c>
      <c r="S35" s="124"/>
      <c r="T35" s="124" t="s">
        <v>306</v>
      </c>
      <c r="U35" s="124"/>
      <c r="V35" s="124" t="s">
        <v>307</v>
      </c>
      <c r="W35" s="124"/>
      <c r="X35" s="124" t="s">
        <v>308</v>
      </c>
      <c r="Y35" s="128"/>
      <c r="Z35" s="129" t="s">
        <v>309</v>
      </c>
      <c r="AA35" s="125" t="s">
        <v>318</v>
      </c>
      <c r="AB35" s="126"/>
      <c r="AC35" s="127"/>
      <c r="AM35" s="22">
        <f>'Male Athletes'!B36</f>
        <v>0</v>
      </c>
    </row>
    <row r="36" spans="3:39" ht="12.75" customHeight="1">
      <c r="C36" s="25" t="s">
        <v>310</v>
      </c>
      <c r="D36" s="25" t="s">
        <v>311</v>
      </c>
      <c r="E36" s="34"/>
      <c r="F36" s="34"/>
      <c r="G36" s="35"/>
      <c r="H36" s="35"/>
      <c r="I36" s="127" t="s">
        <v>312</v>
      </c>
      <c r="J36" s="130"/>
      <c r="K36" s="130" t="s">
        <v>312</v>
      </c>
      <c r="L36" s="130"/>
      <c r="M36" s="130" t="s">
        <v>312</v>
      </c>
      <c r="N36" s="130"/>
      <c r="O36" s="130" t="s">
        <v>312</v>
      </c>
      <c r="P36" s="130"/>
      <c r="Q36" s="123"/>
      <c r="R36" s="130" t="s">
        <v>312</v>
      </c>
      <c r="S36" s="130"/>
      <c r="T36" s="130" t="s">
        <v>312</v>
      </c>
      <c r="U36" s="130"/>
      <c r="V36" s="130" t="s">
        <v>312</v>
      </c>
      <c r="W36" s="130"/>
      <c r="X36" s="130" t="s">
        <v>312</v>
      </c>
      <c r="Y36" s="125"/>
      <c r="Z36" s="122"/>
      <c r="AA36" s="149" t="s">
        <v>319</v>
      </c>
      <c r="AB36" s="130"/>
      <c r="AC36" s="130"/>
      <c r="AM36" s="22">
        <f>'Male Athletes'!B37</f>
        <v>0</v>
      </c>
    </row>
    <row r="37" spans="1:39" ht="15.75" customHeight="1">
      <c r="A37" s="28"/>
      <c r="B37" s="28"/>
      <c r="C37" s="25">
        <f aca="true" t="shared" si="9" ref="C37:C62">AB37</f>
        <v>0</v>
      </c>
      <c r="D37" s="25">
        <f aca="true" t="shared" si="10" ref="D37:D62">AC37</f>
        <v>0</v>
      </c>
      <c r="E37" s="33">
        <v>1</v>
      </c>
      <c r="F37" s="36">
        <v>66</v>
      </c>
      <c r="G37" s="37" t="str">
        <f aca="true" t="shared" si="11" ref="G37:G62">IF(OR(F37=0,F37="",F37=" ",ISERROR(VLOOKUP(F37,athletes,2,FALSE))=TRUE),"",CONCATENATE(VLOOKUP(F37,athletes,2,FALSE)," ",VLOOKUP(F37,athletes,3,FALSE)))</f>
        <v>Shaun Leigh</v>
      </c>
      <c r="H37" s="37" t="str">
        <f aca="true" t="shared" si="12" ref="H37:H62">IF(OR(F37=0,F37="",F37=" ",ISERROR(VLOOKUP(F37,athletes,2,FALSE))=TRUE),"",VLOOKUP(F37,athletes,4,FALSE))</f>
        <v>Brighton &amp; Hove AC</v>
      </c>
      <c r="I37" s="158">
        <v>29.71</v>
      </c>
      <c r="J37" s="159"/>
      <c r="K37" s="158" t="s">
        <v>437</v>
      </c>
      <c r="L37" s="159"/>
      <c r="M37" s="158" t="s">
        <v>437</v>
      </c>
      <c r="N37" s="159"/>
      <c r="O37" s="135">
        <f aca="true" t="shared" si="13" ref="O37:O62">IF(AND(I37="NT",K37="NT",M37="NT"),0,IF(I37="DNS","DNS",LARGE(I37:N37,1)))</f>
        <v>29.71</v>
      </c>
      <c r="P37" s="136"/>
      <c r="Q37" s="40">
        <f>IF(OR(O37=0,O37="",O37="DNS"),0,VLOOKUP(F37,$F$65:$J$116,5,FALSE))</f>
        <v>13</v>
      </c>
      <c r="R37" s="158">
        <v>0</v>
      </c>
      <c r="S37" s="159"/>
      <c r="T37" s="158">
        <v>0</v>
      </c>
      <c r="U37" s="159"/>
      <c r="V37" s="158">
        <v>0</v>
      </c>
      <c r="W37" s="159"/>
      <c r="X37" s="135">
        <f aca="true" t="shared" si="14" ref="X37:X62">IF(AND(R37="NT",T37="NT",V37="NT"),O37,IF(O37&gt;LARGE(R37:W37,1),O37,LARGE(R37:W37,1)))</f>
        <v>29.71</v>
      </c>
      <c r="Y37" s="136"/>
      <c r="Z37" s="40">
        <f aca="true" t="shared" si="15" ref="Z37:Z62">IF(OR(Q37=0,Q37="",X37="",X37=0),0,VLOOKUP(F37,$F$65:$L$116,7,FALSE))</f>
        <v>13</v>
      </c>
      <c r="AA37" s="149"/>
      <c r="AB37" s="130"/>
      <c r="AC37" s="130"/>
      <c r="AD37" s="19"/>
      <c r="AE37" s="27">
        <f aca="true" t="shared" si="16" ref="AE37:AE62">IF(OR(Z37="",Z37=0,AA37="",AA37=0,AA37="B"),"",Z37)</f>
      </c>
      <c r="AF37" s="41"/>
      <c r="AG37" s="41"/>
      <c r="AH37" s="41"/>
      <c r="AI37" s="41"/>
      <c r="AJ37" s="41"/>
      <c r="AK37" s="41"/>
      <c r="AM37" s="22">
        <f>'Male Athletes'!B38</f>
        <v>0</v>
      </c>
    </row>
    <row r="38" spans="1:39" ht="15.75" customHeight="1">
      <c r="A38" s="28"/>
      <c r="B38" s="28"/>
      <c r="C38" s="25">
        <f t="shared" si="9"/>
        <v>0</v>
      </c>
      <c r="D38" s="25">
        <f t="shared" si="10"/>
        <v>0</v>
      </c>
      <c r="E38" s="34">
        <v>2</v>
      </c>
      <c r="F38" s="36">
        <v>74</v>
      </c>
      <c r="G38" s="37" t="str">
        <f t="shared" si="11"/>
        <v>Lewis Stead</v>
      </c>
      <c r="H38" s="37" t="str">
        <f t="shared" si="12"/>
        <v>Unknown</v>
      </c>
      <c r="I38" s="158">
        <v>31.62</v>
      </c>
      <c r="J38" s="159"/>
      <c r="K38" s="158">
        <v>35.65</v>
      </c>
      <c r="L38" s="159"/>
      <c r="M38" s="158">
        <v>33.17</v>
      </c>
      <c r="N38" s="159"/>
      <c r="O38" s="135">
        <f t="shared" si="13"/>
        <v>35.65</v>
      </c>
      <c r="P38" s="136"/>
      <c r="Q38" s="40">
        <f aca="true" t="shared" si="17" ref="Q38:Q62">IF(OR(O38=0,O38="",O38="DNS"),0,VLOOKUP(F38,$F$65:$J$116,5,FALSE))</f>
        <v>7</v>
      </c>
      <c r="R38" s="158">
        <v>0</v>
      </c>
      <c r="S38" s="159"/>
      <c r="T38" s="158">
        <v>0</v>
      </c>
      <c r="U38" s="159"/>
      <c r="V38" s="158">
        <v>0</v>
      </c>
      <c r="W38" s="159"/>
      <c r="X38" s="135">
        <f t="shared" si="14"/>
        <v>35.65</v>
      </c>
      <c r="Y38" s="136"/>
      <c r="Z38" s="40">
        <f t="shared" si="15"/>
        <v>7</v>
      </c>
      <c r="AA38" s="149"/>
      <c r="AB38" s="130"/>
      <c r="AC38" s="130"/>
      <c r="AD38" s="19"/>
      <c r="AE38" s="27">
        <f t="shared" si="16"/>
      </c>
      <c r="AF38" s="41"/>
      <c r="AG38" s="41"/>
      <c r="AH38" s="41"/>
      <c r="AI38" s="41"/>
      <c r="AJ38" s="41"/>
      <c r="AK38" s="41"/>
      <c r="AM38" s="22">
        <f>'Male Athletes'!B39</f>
        <v>0</v>
      </c>
    </row>
    <row r="39" spans="1:39" ht="15.75" customHeight="1">
      <c r="A39" s="28"/>
      <c r="B39" s="28"/>
      <c r="C39" s="25">
        <f t="shared" si="9"/>
        <v>0</v>
      </c>
      <c r="D39" s="25">
        <f t="shared" si="10"/>
        <v>0</v>
      </c>
      <c r="E39" s="33">
        <v>3</v>
      </c>
      <c r="F39" s="36">
        <v>70</v>
      </c>
      <c r="G39" s="37" t="str">
        <f t="shared" si="11"/>
        <v>Andrew Robinson</v>
      </c>
      <c r="H39" s="37" t="str">
        <f t="shared" si="12"/>
        <v>Preston Harriers</v>
      </c>
      <c r="I39" s="158" t="s">
        <v>437</v>
      </c>
      <c r="J39" s="159"/>
      <c r="K39" s="158">
        <v>30.38</v>
      </c>
      <c r="L39" s="159"/>
      <c r="M39" s="158" t="s">
        <v>438</v>
      </c>
      <c r="N39" s="159"/>
      <c r="O39" s="135">
        <f t="shared" si="13"/>
        <v>30.38</v>
      </c>
      <c r="P39" s="136"/>
      <c r="Q39" s="40">
        <f t="shared" si="17"/>
        <v>12</v>
      </c>
      <c r="R39" s="158">
        <v>0</v>
      </c>
      <c r="S39" s="159"/>
      <c r="T39" s="158">
        <v>0</v>
      </c>
      <c r="U39" s="159"/>
      <c r="V39" s="158">
        <v>0</v>
      </c>
      <c r="W39" s="159"/>
      <c r="X39" s="135">
        <f t="shared" si="14"/>
        <v>30.38</v>
      </c>
      <c r="Y39" s="136"/>
      <c r="Z39" s="40">
        <f t="shared" si="15"/>
        <v>12</v>
      </c>
      <c r="AA39" s="149"/>
      <c r="AB39" s="130"/>
      <c r="AC39" s="130"/>
      <c r="AE39" s="27">
        <f t="shared" si="16"/>
      </c>
      <c r="AF39" s="41"/>
      <c r="AG39" s="41"/>
      <c r="AH39" s="41"/>
      <c r="AI39" s="41"/>
      <c r="AJ39" s="41"/>
      <c r="AK39" s="41"/>
      <c r="AM39" s="22">
        <f>'Male Athletes'!B40</f>
        <v>0</v>
      </c>
    </row>
    <row r="40" spans="1:39" ht="15.75" customHeight="1">
      <c r="A40" s="28"/>
      <c r="B40" s="28"/>
      <c r="C40" s="25">
        <f t="shared" si="9"/>
        <v>0</v>
      </c>
      <c r="D40" s="25">
        <f t="shared" si="10"/>
        <v>0</v>
      </c>
      <c r="E40" s="34">
        <v>4</v>
      </c>
      <c r="F40" s="36">
        <v>55</v>
      </c>
      <c r="G40" s="37" t="str">
        <f t="shared" si="11"/>
        <v>Jack Andrew</v>
      </c>
      <c r="H40" s="37" t="str">
        <f t="shared" si="12"/>
        <v>Macclesfield Harriers</v>
      </c>
      <c r="I40" s="158">
        <v>27.89</v>
      </c>
      <c r="J40" s="159"/>
      <c r="K40" s="158">
        <v>27.2</v>
      </c>
      <c r="L40" s="159"/>
      <c r="M40" s="158">
        <v>27.17</v>
      </c>
      <c r="N40" s="159"/>
      <c r="O40" s="135">
        <f t="shared" si="13"/>
        <v>27.89</v>
      </c>
      <c r="P40" s="136"/>
      <c r="Q40" s="40">
        <f t="shared" si="17"/>
        <v>15</v>
      </c>
      <c r="R40" s="158">
        <v>0</v>
      </c>
      <c r="S40" s="159"/>
      <c r="T40" s="158">
        <v>0</v>
      </c>
      <c r="U40" s="159"/>
      <c r="V40" s="158">
        <v>0</v>
      </c>
      <c r="W40" s="159"/>
      <c r="X40" s="135">
        <f t="shared" si="14"/>
        <v>27.89</v>
      </c>
      <c r="Y40" s="136"/>
      <c r="Z40" s="40">
        <f t="shared" si="15"/>
        <v>15</v>
      </c>
      <c r="AA40" s="149"/>
      <c r="AB40" s="130"/>
      <c r="AC40" s="130"/>
      <c r="AE40" s="27">
        <f t="shared" si="16"/>
      </c>
      <c r="AF40" s="41"/>
      <c r="AG40" s="41"/>
      <c r="AH40" s="41"/>
      <c r="AI40" s="41"/>
      <c r="AJ40" s="41"/>
      <c r="AK40" s="41"/>
      <c r="AM40" s="22">
        <f>'Male Athletes'!B41</f>
        <v>0</v>
      </c>
    </row>
    <row r="41" spans="1:39" ht="15.75" customHeight="1">
      <c r="A41" s="28"/>
      <c r="B41" s="28"/>
      <c r="C41" s="25">
        <f t="shared" si="9"/>
        <v>0</v>
      </c>
      <c r="D41" s="25">
        <f t="shared" si="10"/>
        <v>0</v>
      </c>
      <c r="E41" s="33">
        <v>5</v>
      </c>
      <c r="F41" s="36">
        <v>75</v>
      </c>
      <c r="G41" s="37" t="str">
        <f t="shared" si="11"/>
        <v>Michael Sweeney</v>
      </c>
      <c r="H41" s="37" t="str">
        <f t="shared" si="12"/>
        <v>Liverpool Harriers</v>
      </c>
      <c r="I41" s="158">
        <v>31.02</v>
      </c>
      <c r="J41" s="159"/>
      <c r="K41" s="158">
        <v>31.67</v>
      </c>
      <c r="L41" s="159"/>
      <c r="M41" s="158">
        <v>33.06</v>
      </c>
      <c r="N41" s="159"/>
      <c r="O41" s="135">
        <f t="shared" si="13"/>
        <v>33.06</v>
      </c>
      <c r="P41" s="136"/>
      <c r="Q41" s="40">
        <f t="shared" si="17"/>
        <v>10</v>
      </c>
      <c r="R41" s="158">
        <v>0</v>
      </c>
      <c r="S41" s="159"/>
      <c r="T41" s="158">
        <v>0</v>
      </c>
      <c r="U41" s="159"/>
      <c r="V41" s="158">
        <v>0</v>
      </c>
      <c r="W41" s="159"/>
      <c r="X41" s="135">
        <f t="shared" si="14"/>
        <v>33.06</v>
      </c>
      <c r="Y41" s="136"/>
      <c r="Z41" s="40">
        <f t="shared" si="15"/>
        <v>10</v>
      </c>
      <c r="AA41" s="149"/>
      <c r="AB41" s="130"/>
      <c r="AC41" s="130"/>
      <c r="AE41" s="27">
        <f t="shared" si="16"/>
      </c>
      <c r="AF41" s="41"/>
      <c r="AG41" s="41"/>
      <c r="AH41" s="41"/>
      <c r="AI41" s="41"/>
      <c r="AJ41" s="41"/>
      <c r="AK41" s="41"/>
      <c r="AM41" s="22">
        <f>'Male Athletes'!B42</f>
        <v>0</v>
      </c>
    </row>
    <row r="42" spans="1:39" ht="15.75" customHeight="1">
      <c r="A42" s="28"/>
      <c r="B42" s="28"/>
      <c r="C42" s="25">
        <f t="shared" si="9"/>
        <v>0</v>
      </c>
      <c r="D42" s="25">
        <f t="shared" si="10"/>
        <v>0</v>
      </c>
      <c r="E42" s="34">
        <v>6</v>
      </c>
      <c r="F42" s="36">
        <v>71</v>
      </c>
      <c r="G42" s="37" t="str">
        <f t="shared" si="11"/>
        <v>Sebastian Rodger</v>
      </c>
      <c r="H42" s="37" t="str">
        <f t="shared" si="12"/>
        <v>Eastbourne</v>
      </c>
      <c r="I42" s="158" t="s">
        <v>437</v>
      </c>
      <c r="J42" s="159"/>
      <c r="K42" s="158">
        <v>27.32</v>
      </c>
      <c r="L42" s="159"/>
      <c r="M42" s="158">
        <v>25.53</v>
      </c>
      <c r="N42" s="159"/>
      <c r="O42" s="135">
        <f t="shared" si="13"/>
        <v>27.32</v>
      </c>
      <c r="P42" s="136"/>
      <c r="Q42" s="40">
        <f t="shared" si="17"/>
        <v>16</v>
      </c>
      <c r="R42" s="158">
        <v>0</v>
      </c>
      <c r="S42" s="159"/>
      <c r="T42" s="158">
        <v>0</v>
      </c>
      <c r="U42" s="159"/>
      <c r="V42" s="158">
        <v>0</v>
      </c>
      <c r="W42" s="159"/>
      <c r="X42" s="135">
        <f t="shared" si="14"/>
        <v>27.32</v>
      </c>
      <c r="Y42" s="136"/>
      <c r="Z42" s="40">
        <f t="shared" si="15"/>
        <v>16</v>
      </c>
      <c r="AA42" s="149"/>
      <c r="AB42" s="130"/>
      <c r="AC42" s="130"/>
      <c r="AE42" s="27">
        <f t="shared" si="16"/>
      </c>
      <c r="AF42" s="41"/>
      <c r="AG42" s="41"/>
      <c r="AH42" s="41"/>
      <c r="AI42" s="41"/>
      <c r="AJ42" s="41"/>
      <c r="AK42" s="41"/>
      <c r="AM42" s="22">
        <f>'Male Athletes'!B43</f>
        <v>0</v>
      </c>
    </row>
    <row r="43" spans="1:39" ht="15.75" customHeight="1">
      <c r="A43" s="28"/>
      <c r="B43" s="28"/>
      <c r="C43" s="25">
        <f t="shared" si="9"/>
        <v>0</v>
      </c>
      <c r="D43" s="25">
        <f t="shared" si="10"/>
        <v>0</v>
      </c>
      <c r="E43" s="33">
        <v>7</v>
      </c>
      <c r="F43" s="36">
        <v>69</v>
      </c>
      <c r="G43" s="37" t="str">
        <f t="shared" si="11"/>
        <v>Michael O'Donnell</v>
      </c>
      <c r="H43" s="37" t="str">
        <f t="shared" si="12"/>
        <v>Bolton United Harriers</v>
      </c>
      <c r="I43" s="158" t="s">
        <v>437</v>
      </c>
      <c r="J43" s="159"/>
      <c r="K43" s="158">
        <v>24.19</v>
      </c>
      <c r="L43" s="159"/>
      <c r="M43" s="158" t="s">
        <v>437</v>
      </c>
      <c r="N43" s="159"/>
      <c r="O43" s="135">
        <f t="shared" si="13"/>
        <v>24.19</v>
      </c>
      <c r="P43" s="136"/>
      <c r="Q43" s="40">
        <f t="shared" si="17"/>
        <v>18</v>
      </c>
      <c r="R43" s="158">
        <v>0</v>
      </c>
      <c r="S43" s="159"/>
      <c r="T43" s="158">
        <v>0</v>
      </c>
      <c r="U43" s="159"/>
      <c r="V43" s="158">
        <v>0</v>
      </c>
      <c r="W43" s="159"/>
      <c r="X43" s="135">
        <f t="shared" si="14"/>
        <v>24.19</v>
      </c>
      <c r="Y43" s="136"/>
      <c r="Z43" s="40">
        <f t="shared" si="15"/>
        <v>18</v>
      </c>
      <c r="AA43" s="149"/>
      <c r="AB43" s="130"/>
      <c r="AC43" s="130"/>
      <c r="AE43" s="27">
        <f t="shared" si="16"/>
      </c>
      <c r="AF43" s="41"/>
      <c r="AG43" s="41"/>
      <c r="AH43" s="41"/>
      <c r="AI43" s="41"/>
      <c r="AJ43" s="41"/>
      <c r="AK43" s="41"/>
      <c r="AM43" s="22">
        <f>'Male Athletes'!B44</f>
        <v>0</v>
      </c>
    </row>
    <row r="44" spans="1:39" ht="15.75" customHeight="1">
      <c r="A44" s="28"/>
      <c r="B44" s="28"/>
      <c r="C44" s="25">
        <f t="shared" si="9"/>
        <v>0</v>
      </c>
      <c r="D44" s="25">
        <f t="shared" si="10"/>
        <v>0</v>
      </c>
      <c r="E44" s="34">
        <v>8</v>
      </c>
      <c r="F44" s="36">
        <v>77</v>
      </c>
      <c r="G44" s="37" t="str">
        <f t="shared" si="11"/>
        <v>Matthew Wright</v>
      </c>
      <c r="H44" s="37" t="str">
        <f t="shared" si="12"/>
        <v>Kendal</v>
      </c>
      <c r="I44" s="158">
        <v>26.82</v>
      </c>
      <c r="J44" s="159"/>
      <c r="K44" s="158">
        <v>31</v>
      </c>
      <c r="L44" s="159"/>
      <c r="M44" s="158">
        <v>29.77</v>
      </c>
      <c r="N44" s="159"/>
      <c r="O44" s="135">
        <f t="shared" si="13"/>
        <v>31</v>
      </c>
      <c r="P44" s="136"/>
      <c r="Q44" s="40">
        <f t="shared" si="17"/>
        <v>11</v>
      </c>
      <c r="R44" s="158">
        <v>0</v>
      </c>
      <c r="S44" s="159"/>
      <c r="T44" s="158">
        <v>0</v>
      </c>
      <c r="U44" s="159"/>
      <c r="V44" s="158">
        <v>0</v>
      </c>
      <c r="W44" s="159"/>
      <c r="X44" s="135">
        <f t="shared" si="14"/>
        <v>31</v>
      </c>
      <c r="Y44" s="136"/>
      <c r="Z44" s="40">
        <f t="shared" si="15"/>
        <v>11</v>
      </c>
      <c r="AA44" s="149"/>
      <c r="AB44" s="130"/>
      <c r="AC44" s="130"/>
      <c r="AE44" s="27">
        <f t="shared" si="16"/>
      </c>
      <c r="AF44" s="41"/>
      <c r="AG44" s="41"/>
      <c r="AH44" s="41"/>
      <c r="AI44" s="41"/>
      <c r="AJ44" s="41"/>
      <c r="AK44" s="41"/>
      <c r="AM44" s="22">
        <f>'Male Athletes'!B45</f>
        <v>0</v>
      </c>
    </row>
    <row r="45" spans="1:39" ht="15.75" customHeight="1">
      <c r="A45" s="28"/>
      <c r="B45" s="28"/>
      <c r="C45" s="25">
        <f t="shared" si="9"/>
        <v>0</v>
      </c>
      <c r="D45" s="25">
        <f t="shared" si="10"/>
        <v>0</v>
      </c>
      <c r="E45" s="33">
        <v>9</v>
      </c>
      <c r="F45" s="36">
        <v>58</v>
      </c>
      <c r="G45" s="37" t="str">
        <f t="shared" si="11"/>
        <v>Adam Edgar</v>
      </c>
      <c r="H45" s="37" t="str">
        <f t="shared" si="12"/>
        <v>Macclesfield</v>
      </c>
      <c r="I45" s="158">
        <v>29.51</v>
      </c>
      <c r="J45" s="159"/>
      <c r="K45" s="158">
        <v>34.79</v>
      </c>
      <c r="L45" s="159"/>
      <c r="M45" s="158" t="s">
        <v>437</v>
      </c>
      <c r="N45" s="159"/>
      <c r="O45" s="135">
        <f t="shared" si="13"/>
        <v>34.79</v>
      </c>
      <c r="P45" s="136"/>
      <c r="Q45" s="40">
        <f t="shared" si="17"/>
        <v>9</v>
      </c>
      <c r="R45" s="158">
        <v>0</v>
      </c>
      <c r="S45" s="159"/>
      <c r="T45" s="158">
        <v>0</v>
      </c>
      <c r="U45" s="159"/>
      <c r="V45" s="158">
        <v>0</v>
      </c>
      <c r="W45" s="159"/>
      <c r="X45" s="135">
        <f t="shared" si="14"/>
        <v>34.79</v>
      </c>
      <c r="Y45" s="136"/>
      <c r="Z45" s="40">
        <f t="shared" si="15"/>
        <v>9</v>
      </c>
      <c r="AA45" s="149"/>
      <c r="AB45" s="130"/>
      <c r="AC45" s="130"/>
      <c r="AE45" s="27">
        <f t="shared" si="16"/>
      </c>
      <c r="AF45" s="41"/>
      <c r="AG45" s="41"/>
      <c r="AH45" s="41"/>
      <c r="AI45" s="41"/>
      <c r="AJ45" s="41"/>
      <c r="AK45" s="41"/>
      <c r="AM45" s="22">
        <f>'Male Athletes'!B46</f>
        <v>0</v>
      </c>
    </row>
    <row r="46" spans="1:39" ht="15.75" customHeight="1">
      <c r="A46" s="28"/>
      <c r="B46" s="28"/>
      <c r="C46" s="25">
        <f t="shared" si="9"/>
        <v>0</v>
      </c>
      <c r="D46" s="25">
        <f t="shared" si="10"/>
        <v>0</v>
      </c>
      <c r="E46" s="34">
        <v>10</v>
      </c>
      <c r="F46" s="36">
        <v>57</v>
      </c>
      <c r="G46" s="37" t="str">
        <f t="shared" si="11"/>
        <v>David Dempsey</v>
      </c>
      <c r="H46" s="37" t="str">
        <f t="shared" si="12"/>
        <v>Longwood Harriers</v>
      </c>
      <c r="I46" s="158">
        <v>22.27</v>
      </c>
      <c r="J46" s="159"/>
      <c r="K46" s="158">
        <v>24.32</v>
      </c>
      <c r="L46" s="159"/>
      <c r="M46" s="158">
        <v>25.9</v>
      </c>
      <c r="N46" s="159"/>
      <c r="O46" s="135">
        <f t="shared" si="13"/>
        <v>25.9</v>
      </c>
      <c r="P46" s="136"/>
      <c r="Q46" s="40">
        <f t="shared" si="17"/>
        <v>17</v>
      </c>
      <c r="R46" s="158">
        <v>0</v>
      </c>
      <c r="S46" s="159"/>
      <c r="T46" s="158">
        <v>0</v>
      </c>
      <c r="U46" s="159"/>
      <c r="V46" s="158">
        <v>0</v>
      </c>
      <c r="W46" s="159"/>
      <c r="X46" s="135">
        <f t="shared" si="14"/>
        <v>25.9</v>
      </c>
      <c r="Y46" s="136"/>
      <c r="Z46" s="40">
        <f t="shared" si="15"/>
        <v>17</v>
      </c>
      <c r="AA46" s="149"/>
      <c r="AB46" s="130"/>
      <c r="AC46" s="130"/>
      <c r="AE46" s="27">
        <f t="shared" si="16"/>
      </c>
      <c r="AF46" s="41"/>
      <c r="AG46" s="41"/>
      <c r="AH46" s="41"/>
      <c r="AI46" s="41"/>
      <c r="AJ46" s="41"/>
      <c r="AK46" s="41"/>
      <c r="AM46" s="22">
        <f>'Male Athletes'!B47</f>
        <v>0</v>
      </c>
    </row>
    <row r="47" spans="1:39" ht="15.75" customHeight="1">
      <c r="A47" s="28"/>
      <c r="B47" s="28"/>
      <c r="C47" s="25">
        <f t="shared" si="9"/>
        <v>0</v>
      </c>
      <c r="D47" s="25">
        <f t="shared" si="10"/>
        <v>0</v>
      </c>
      <c r="E47" s="33">
        <v>11</v>
      </c>
      <c r="F47" s="36">
        <v>67</v>
      </c>
      <c r="G47" s="37" t="str">
        <f t="shared" si="11"/>
        <v>Craig Mcewan</v>
      </c>
      <c r="H47" s="37" t="str">
        <f t="shared" si="12"/>
        <v>Whitemoss Aac</v>
      </c>
      <c r="I47" s="158">
        <v>27.66</v>
      </c>
      <c r="J47" s="159"/>
      <c r="K47" s="158">
        <v>27.79</v>
      </c>
      <c r="L47" s="159"/>
      <c r="M47" s="158">
        <v>28.72</v>
      </c>
      <c r="N47" s="159"/>
      <c r="O47" s="135">
        <f t="shared" si="13"/>
        <v>28.72</v>
      </c>
      <c r="P47" s="136"/>
      <c r="Q47" s="40">
        <f t="shared" si="17"/>
        <v>14</v>
      </c>
      <c r="R47" s="158">
        <v>0</v>
      </c>
      <c r="S47" s="159"/>
      <c r="T47" s="158">
        <v>0</v>
      </c>
      <c r="U47" s="159"/>
      <c r="V47" s="158">
        <v>0</v>
      </c>
      <c r="W47" s="159"/>
      <c r="X47" s="135">
        <f t="shared" si="14"/>
        <v>28.72</v>
      </c>
      <c r="Y47" s="136"/>
      <c r="Z47" s="40">
        <f t="shared" si="15"/>
        <v>14</v>
      </c>
      <c r="AA47" s="149"/>
      <c r="AB47" s="130"/>
      <c r="AC47" s="130"/>
      <c r="AE47" s="27">
        <f t="shared" si="16"/>
      </c>
      <c r="AF47" s="41"/>
      <c r="AG47" s="41"/>
      <c r="AH47" s="41"/>
      <c r="AI47" s="41"/>
      <c r="AJ47" s="41"/>
      <c r="AK47" s="41"/>
      <c r="AM47" s="22">
        <f>'Male Athletes'!B48</f>
        <v>0</v>
      </c>
    </row>
    <row r="48" spans="1:39" ht="15.75" customHeight="1">
      <c r="A48" s="28"/>
      <c r="B48" s="28"/>
      <c r="C48" s="25">
        <f t="shared" si="9"/>
        <v>0</v>
      </c>
      <c r="D48" s="25">
        <f t="shared" si="10"/>
        <v>0</v>
      </c>
      <c r="E48" s="34">
        <v>12</v>
      </c>
      <c r="F48" s="36"/>
      <c r="G48" s="37">
        <f t="shared" si="11"/>
      </c>
      <c r="H48" s="37">
        <f t="shared" si="12"/>
      </c>
      <c r="I48" s="158">
        <v>0</v>
      </c>
      <c r="J48" s="159"/>
      <c r="K48" s="158">
        <v>0</v>
      </c>
      <c r="L48" s="159"/>
      <c r="M48" s="158">
        <v>0</v>
      </c>
      <c r="N48" s="159"/>
      <c r="O48" s="135">
        <f t="shared" si="13"/>
        <v>0</v>
      </c>
      <c r="P48" s="136"/>
      <c r="Q48" s="40">
        <f t="shared" si="17"/>
        <v>0</v>
      </c>
      <c r="R48" s="158">
        <v>0</v>
      </c>
      <c r="S48" s="159"/>
      <c r="T48" s="158">
        <v>0</v>
      </c>
      <c r="U48" s="159"/>
      <c r="V48" s="158">
        <v>0</v>
      </c>
      <c r="W48" s="159"/>
      <c r="X48" s="135">
        <f t="shared" si="14"/>
        <v>0</v>
      </c>
      <c r="Y48" s="136"/>
      <c r="Z48" s="40">
        <f t="shared" si="15"/>
        <v>0</v>
      </c>
      <c r="AA48" s="149"/>
      <c r="AB48" s="130"/>
      <c r="AC48" s="130"/>
      <c r="AE48" s="27">
        <f t="shared" si="16"/>
      </c>
      <c r="AF48" s="41"/>
      <c r="AG48" s="41"/>
      <c r="AH48" s="41"/>
      <c r="AI48" s="41"/>
      <c r="AJ48" s="41"/>
      <c r="AK48" s="41"/>
      <c r="AM48" s="22">
        <f>'Male Athletes'!B49</f>
        <v>0</v>
      </c>
    </row>
    <row r="49" spans="1:39" ht="15.75" customHeight="1">
      <c r="A49" s="28"/>
      <c r="B49" s="28"/>
      <c r="C49" s="25">
        <f t="shared" si="9"/>
        <v>0</v>
      </c>
      <c r="D49" s="25">
        <f t="shared" si="10"/>
        <v>0</v>
      </c>
      <c r="E49" s="33">
        <v>13</v>
      </c>
      <c r="F49" s="36"/>
      <c r="G49" s="37">
        <f t="shared" si="11"/>
      </c>
      <c r="H49" s="37">
        <f t="shared" si="12"/>
      </c>
      <c r="I49" s="158">
        <v>0</v>
      </c>
      <c r="J49" s="159"/>
      <c r="K49" s="158">
        <v>0</v>
      </c>
      <c r="L49" s="159"/>
      <c r="M49" s="158">
        <v>0</v>
      </c>
      <c r="N49" s="159"/>
      <c r="O49" s="135">
        <f t="shared" si="13"/>
        <v>0</v>
      </c>
      <c r="P49" s="136"/>
      <c r="Q49" s="40">
        <f t="shared" si="17"/>
        <v>0</v>
      </c>
      <c r="R49" s="158">
        <v>0</v>
      </c>
      <c r="S49" s="159"/>
      <c r="T49" s="158">
        <v>0</v>
      </c>
      <c r="U49" s="159"/>
      <c r="V49" s="158">
        <v>0</v>
      </c>
      <c r="W49" s="159"/>
      <c r="X49" s="135">
        <f t="shared" si="14"/>
        <v>0</v>
      </c>
      <c r="Y49" s="136"/>
      <c r="Z49" s="40">
        <f t="shared" si="15"/>
        <v>0</v>
      </c>
      <c r="AA49" s="149"/>
      <c r="AB49" s="130"/>
      <c r="AC49" s="130"/>
      <c r="AE49" s="27">
        <f t="shared" si="16"/>
      </c>
      <c r="AF49" s="41"/>
      <c r="AG49" s="41"/>
      <c r="AH49" s="41"/>
      <c r="AI49" s="41"/>
      <c r="AJ49" s="41"/>
      <c r="AK49" s="41"/>
      <c r="AM49" s="22">
        <f>'Male Athletes'!B50</f>
        <v>0</v>
      </c>
    </row>
    <row r="50" spans="1:39" ht="15.75" customHeight="1">
      <c r="A50" s="28"/>
      <c r="B50" s="28"/>
      <c r="C50" s="25">
        <f t="shared" si="9"/>
        <v>0</v>
      </c>
      <c r="D50" s="25">
        <f t="shared" si="10"/>
        <v>0</v>
      </c>
      <c r="E50" s="34">
        <v>14</v>
      </c>
      <c r="F50" s="36"/>
      <c r="G50" s="37">
        <f t="shared" si="11"/>
      </c>
      <c r="H50" s="37">
        <f t="shared" si="12"/>
      </c>
      <c r="I50" s="158">
        <v>0</v>
      </c>
      <c r="J50" s="159"/>
      <c r="K50" s="158">
        <v>0</v>
      </c>
      <c r="L50" s="159"/>
      <c r="M50" s="158">
        <v>0</v>
      </c>
      <c r="N50" s="159"/>
      <c r="O50" s="135">
        <f t="shared" si="13"/>
        <v>0</v>
      </c>
      <c r="P50" s="136"/>
      <c r="Q50" s="40">
        <f t="shared" si="17"/>
        <v>0</v>
      </c>
      <c r="R50" s="158">
        <v>0</v>
      </c>
      <c r="S50" s="159"/>
      <c r="T50" s="158">
        <v>0</v>
      </c>
      <c r="U50" s="159"/>
      <c r="V50" s="158">
        <v>0</v>
      </c>
      <c r="W50" s="159"/>
      <c r="X50" s="135">
        <f t="shared" si="14"/>
        <v>0</v>
      </c>
      <c r="Y50" s="136"/>
      <c r="Z50" s="40">
        <f t="shared" si="15"/>
        <v>0</v>
      </c>
      <c r="AA50" s="149"/>
      <c r="AB50" s="130"/>
      <c r="AC50" s="130"/>
      <c r="AE50" s="27">
        <f t="shared" si="16"/>
      </c>
      <c r="AF50" s="41"/>
      <c r="AG50" s="41"/>
      <c r="AH50" s="41"/>
      <c r="AI50" s="41"/>
      <c r="AJ50" s="41"/>
      <c r="AK50" s="41"/>
      <c r="AM50" s="22">
        <f>'Male Athletes'!B51</f>
        <v>0</v>
      </c>
    </row>
    <row r="51" spans="1:39" ht="15.75" customHeight="1">
      <c r="A51" s="28"/>
      <c r="B51" s="28"/>
      <c r="C51" s="25">
        <f t="shared" si="9"/>
        <v>0</v>
      </c>
      <c r="D51" s="25">
        <f t="shared" si="10"/>
        <v>0</v>
      </c>
      <c r="E51" s="33">
        <v>15</v>
      </c>
      <c r="F51" s="36"/>
      <c r="G51" s="37">
        <f t="shared" si="11"/>
      </c>
      <c r="H51" s="37">
        <f t="shared" si="12"/>
      </c>
      <c r="I51" s="158">
        <v>0</v>
      </c>
      <c r="J51" s="159"/>
      <c r="K51" s="158">
        <v>0</v>
      </c>
      <c r="L51" s="159"/>
      <c r="M51" s="158">
        <v>0</v>
      </c>
      <c r="N51" s="159"/>
      <c r="O51" s="135">
        <f t="shared" si="13"/>
        <v>0</v>
      </c>
      <c r="P51" s="136"/>
      <c r="Q51" s="40">
        <f t="shared" si="17"/>
        <v>0</v>
      </c>
      <c r="R51" s="158">
        <v>0</v>
      </c>
      <c r="S51" s="159"/>
      <c r="T51" s="158">
        <v>0</v>
      </c>
      <c r="U51" s="159"/>
      <c r="V51" s="158">
        <v>0</v>
      </c>
      <c r="W51" s="159"/>
      <c r="X51" s="135">
        <f t="shared" si="14"/>
        <v>0</v>
      </c>
      <c r="Y51" s="136"/>
      <c r="Z51" s="40">
        <f t="shared" si="15"/>
        <v>0</v>
      </c>
      <c r="AA51" s="149"/>
      <c r="AB51" s="130"/>
      <c r="AC51" s="130"/>
      <c r="AE51" s="27">
        <f t="shared" si="16"/>
      </c>
      <c r="AF51" s="41"/>
      <c r="AG51" s="41"/>
      <c r="AH51" s="41"/>
      <c r="AI51" s="41"/>
      <c r="AJ51" s="41"/>
      <c r="AK51" s="41"/>
      <c r="AM51" s="22">
        <f>'Male Athletes'!B52</f>
        <v>0</v>
      </c>
    </row>
    <row r="52" spans="1:39" ht="15.75" customHeight="1">
      <c r="A52" s="28"/>
      <c r="B52" s="28"/>
      <c r="C52" s="25">
        <f t="shared" si="9"/>
        <v>0</v>
      </c>
      <c r="D52" s="25">
        <f t="shared" si="10"/>
        <v>0</v>
      </c>
      <c r="E52" s="34">
        <v>16</v>
      </c>
      <c r="F52" s="36"/>
      <c r="G52" s="37">
        <f t="shared" si="11"/>
      </c>
      <c r="H52" s="37">
        <f t="shared" si="12"/>
      </c>
      <c r="I52" s="158">
        <v>0</v>
      </c>
      <c r="J52" s="159"/>
      <c r="K52" s="158">
        <v>0</v>
      </c>
      <c r="L52" s="159"/>
      <c r="M52" s="158">
        <v>0</v>
      </c>
      <c r="N52" s="159"/>
      <c r="O52" s="135">
        <f t="shared" si="13"/>
        <v>0</v>
      </c>
      <c r="P52" s="136"/>
      <c r="Q52" s="40">
        <f t="shared" si="17"/>
        <v>0</v>
      </c>
      <c r="R52" s="158">
        <v>0</v>
      </c>
      <c r="S52" s="159"/>
      <c r="T52" s="158">
        <v>0</v>
      </c>
      <c r="U52" s="159"/>
      <c r="V52" s="158">
        <v>0</v>
      </c>
      <c r="W52" s="159"/>
      <c r="X52" s="135">
        <f t="shared" si="14"/>
        <v>0</v>
      </c>
      <c r="Y52" s="136"/>
      <c r="Z52" s="40">
        <f t="shared" si="15"/>
        <v>0</v>
      </c>
      <c r="AA52" s="149"/>
      <c r="AB52" s="130"/>
      <c r="AC52" s="130"/>
      <c r="AE52" s="27">
        <f t="shared" si="16"/>
      </c>
      <c r="AF52" s="41"/>
      <c r="AG52" s="41"/>
      <c r="AH52" s="41"/>
      <c r="AI52" s="41"/>
      <c r="AJ52" s="41"/>
      <c r="AK52" s="41"/>
      <c r="AM52" s="22">
        <f>'Male Athletes'!B53</f>
        <v>0</v>
      </c>
    </row>
    <row r="53" spans="1:39" ht="15.75" customHeight="1">
      <c r="A53" s="28"/>
      <c r="B53" s="28"/>
      <c r="C53" s="25">
        <f t="shared" si="9"/>
        <v>0</v>
      </c>
      <c r="D53" s="25">
        <f t="shared" si="10"/>
        <v>0</v>
      </c>
      <c r="E53" s="33">
        <v>17</v>
      </c>
      <c r="F53" s="36"/>
      <c r="G53" s="37">
        <f t="shared" si="11"/>
      </c>
      <c r="H53" s="37">
        <f t="shared" si="12"/>
      </c>
      <c r="I53" s="158">
        <v>0</v>
      </c>
      <c r="J53" s="159"/>
      <c r="K53" s="158">
        <v>0</v>
      </c>
      <c r="L53" s="159"/>
      <c r="M53" s="158">
        <v>0</v>
      </c>
      <c r="N53" s="159"/>
      <c r="O53" s="135">
        <f t="shared" si="13"/>
        <v>0</v>
      </c>
      <c r="P53" s="136"/>
      <c r="Q53" s="40">
        <f t="shared" si="17"/>
        <v>0</v>
      </c>
      <c r="R53" s="158">
        <v>0</v>
      </c>
      <c r="S53" s="159"/>
      <c r="T53" s="158">
        <v>0</v>
      </c>
      <c r="U53" s="159"/>
      <c r="V53" s="158">
        <v>0</v>
      </c>
      <c r="W53" s="159"/>
      <c r="X53" s="135">
        <f t="shared" si="14"/>
        <v>0</v>
      </c>
      <c r="Y53" s="136"/>
      <c r="Z53" s="40">
        <f t="shared" si="15"/>
        <v>0</v>
      </c>
      <c r="AA53" s="149"/>
      <c r="AB53" s="130"/>
      <c r="AC53" s="130"/>
      <c r="AE53" s="27">
        <f t="shared" si="16"/>
      </c>
      <c r="AF53" s="41"/>
      <c r="AG53" s="41"/>
      <c r="AH53" s="41"/>
      <c r="AI53" s="41"/>
      <c r="AJ53" s="41"/>
      <c r="AK53" s="41"/>
      <c r="AM53" s="22">
        <f>'Male Athletes'!B54</f>
        <v>0</v>
      </c>
    </row>
    <row r="54" spans="1:39" ht="15.75" customHeight="1">
      <c r="A54" s="28"/>
      <c r="B54" s="28"/>
      <c r="C54" s="25">
        <f t="shared" si="9"/>
        <v>0</v>
      </c>
      <c r="D54" s="25">
        <f t="shared" si="10"/>
        <v>0</v>
      </c>
      <c r="E54" s="34">
        <v>18</v>
      </c>
      <c r="F54" s="36"/>
      <c r="G54" s="37">
        <f t="shared" si="11"/>
      </c>
      <c r="H54" s="37">
        <f t="shared" si="12"/>
      </c>
      <c r="I54" s="158">
        <v>0</v>
      </c>
      <c r="J54" s="159"/>
      <c r="K54" s="158">
        <v>0</v>
      </c>
      <c r="L54" s="159"/>
      <c r="M54" s="158">
        <v>0</v>
      </c>
      <c r="N54" s="159"/>
      <c r="O54" s="135">
        <f t="shared" si="13"/>
        <v>0</v>
      </c>
      <c r="P54" s="136"/>
      <c r="Q54" s="40">
        <f t="shared" si="17"/>
        <v>0</v>
      </c>
      <c r="R54" s="158">
        <v>0</v>
      </c>
      <c r="S54" s="159"/>
      <c r="T54" s="158">
        <v>0</v>
      </c>
      <c r="U54" s="159"/>
      <c r="V54" s="158">
        <v>0</v>
      </c>
      <c r="W54" s="159"/>
      <c r="X54" s="135">
        <f t="shared" si="14"/>
        <v>0</v>
      </c>
      <c r="Y54" s="136"/>
      <c r="Z54" s="40">
        <f t="shared" si="15"/>
        <v>0</v>
      </c>
      <c r="AA54" s="149"/>
      <c r="AB54" s="130"/>
      <c r="AC54" s="130"/>
      <c r="AE54" s="27">
        <f t="shared" si="16"/>
      </c>
      <c r="AF54" s="41"/>
      <c r="AG54" s="41"/>
      <c r="AH54" s="41"/>
      <c r="AI54" s="41"/>
      <c r="AJ54" s="41"/>
      <c r="AK54" s="41"/>
      <c r="AM54" s="22">
        <f>'Male Athletes'!B55</f>
        <v>0</v>
      </c>
    </row>
    <row r="55" spans="1:39" ht="15.75" customHeight="1">
      <c r="A55" s="28"/>
      <c r="B55" s="28"/>
      <c r="C55" s="25">
        <f t="shared" si="9"/>
        <v>0</v>
      </c>
      <c r="D55" s="25">
        <f t="shared" si="10"/>
        <v>0</v>
      </c>
      <c r="E55" s="33">
        <v>19</v>
      </c>
      <c r="F55" s="36"/>
      <c r="G55" s="37">
        <f t="shared" si="11"/>
      </c>
      <c r="H55" s="37">
        <f t="shared" si="12"/>
      </c>
      <c r="I55" s="158">
        <v>0</v>
      </c>
      <c r="J55" s="159"/>
      <c r="K55" s="158">
        <v>0</v>
      </c>
      <c r="L55" s="159"/>
      <c r="M55" s="158">
        <v>0</v>
      </c>
      <c r="N55" s="159"/>
      <c r="O55" s="135">
        <f t="shared" si="13"/>
        <v>0</v>
      </c>
      <c r="P55" s="136"/>
      <c r="Q55" s="40">
        <f t="shared" si="17"/>
        <v>0</v>
      </c>
      <c r="R55" s="158">
        <v>0</v>
      </c>
      <c r="S55" s="159"/>
      <c r="T55" s="158">
        <v>0</v>
      </c>
      <c r="U55" s="159"/>
      <c r="V55" s="158">
        <v>0</v>
      </c>
      <c r="W55" s="159"/>
      <c r="X55" s="135">
        <f t="shared" si="14"/>
        <v>0</v>
      </c>
      <c r="Y55" s="136"/>
      <c r="Z55" s="40">
        <f t="shared" si="15"/>
        <v>0</v>
      </c>
      <c r="AA55" s="149"/>
      <c r="AB55" s="130"/>
      <c r="AC55" s="130"/>
      <c r="AE55" s="27">
        <f t="shared" si="16"/>
      </c>
      <c r="AF55" s="41"/>
      <c r="AG55" s="41"/>
      <c r="AH55" s="41"/>
      <c r="AI55" s="41"/>
      <c r="AJ55" s="41"/>
      <c r="AK55" s="41"/>
      <c r="AM55" s="22">
        <f>'Male Athletes'!B56</f>
        <v>0</v>
      </c>
    </row>
    <row r="56" spans="1:39" ht="15.75" customHeight="1">
      <c r="A56" s="28"/>
      <c r="B56" s="28"/>
      <c r="C56" s="25">
        <f t="shared" si="9"/>
        <v>0</v>
      </c>
      <c r="D56" s="25">
        <f t="shared" si="10"/>
        <v>0</v>
      </c>
      <c r="E56" s="34">
        <v>20</v>
      </c>
      <c r="F56" s="36"/>
      <c r="G56" s="37">
        <f t="shared" si="11"/>
      </c>
      <c r="H56" s="37">
        <f t="shared" si="12"/>
      </c>
      <c r="I56" s="158">
        <v>0</v>
      </c>
      <c r="J56" s="159"/>
      <c r="K56" s="158">
        <v>0</v>
      </c>
      <c r="L56" s="159"/>
      <c r="M56" s="158">
        <v>0</v>
      </c>
      <c r="N56" s="159"/>
      <c r="O56" s="135">
        <f t="shared" si="13"/>
        <v>0</v>
      </c>
      <c r="P56" s="136"/>
      <c r="Q56" s="40">
        <f t="shared" si="17"/>
        <v>0</v>
      </c>
      <c r="R56" s="158">
        <v>0</v>
      </c>
      <c r="S56" s="159"/>
      <c r="T56" s="158">
        <v>0</v>
      </c>
      <c r="U56" s="159"/>
      <c r="V56" s="158">
        <v>0</v>
      </c>
      <c r="W56" s="159"/>
      <c r="X56" s="135">
        <f t="shared" si="14"/>
        <v>0</v>
      </c>
      <c r="Y56" s="136"/>
      <c r="Z56" s="40">
        <f t="shared" si="15"/>
        <v>0</v>
      </c>
      <c r="AA56" s="151" t="s">
        <v>320</v>
      </c>
      <c r="AB56" s="150"/>
      <c r="AC56" s="150"/>
      <c r="AE56" s="27">
        <f t="shared" si="16"/>
      </c>
      <c r="AF56" s="41"/>
      <c r="AG56" s="41"/>
      <c r="AH56" s="41"/>
      <c r="AI56" s="41"/>
      <c r="AJ56" s="41"/>
      <c r="AK56" s="41"/>
      <c r="AM56" s="22">
        <f>'Male Athletes'!B57</f>
        <v>0</v>
      </c>
    </row>
    <row r="57" spans="1:39" ht="15.75" customHeight="1">
      <c r="A57" s="28"/>
      <c r="B57" s="28"/>
      <c r="C57" s="25">
        <f t="shared" si="9"/>
        <v>0</v>
      </c>
      <c r="D57" s="25">
        <f t="shared" si="10"/>
        <v>0</v>
      </c>
      <c r="E57" s="33">
        <v>21</v>
      </c>
      <c r="F57" s="36"/>
      <c r="G57" s="37">
        <f t="shared" si="11"/>
      </c>
      <c r="H57" s="37">
        <f t="shared" si="12"/>
      </c>
      <c r="I57" s="158">
        <v>0</v>
      </c>
      <c r="J57" s="159"/>
      <c r="K57" s="158">
        <v>0</v>
      </c>
      <c r="L57" s="159"/>
      <c r="M57" s="158">
        <v>0</v>
      </c>
      <c r="N57" s="159"/>
      <c r="O57" s="135">
        <f t="shared" si="13"/>
        <v>0</v>
      </c>
      <c r="P57" s="136"/>
      <c r="Q57" s="40">
        <f t="shared" si="17"/>
        <v>0</v>
      </c>
      <c r="R57" s="158">
        <v>0</v>
      </c>
      <c r="S57" s="159"/>
      <c r="T57" s="158">
        <v>0</v>
      </c>
      <c r="U57" s="159"/>
      <c r="V57" s="158">
        <v>0</v>
      </c>
      <c r="W57" s="159"/>
      <c r="X57" s="135">
        <f t="shared" si="14"/>
        <v>0</v>
      </c>
      <c r="Y57" s="136"/>
      <c r="Z57" s="40">
        <f t="shared" si="15"/>
        <v>0</v>
      </c>
      <c r="AA57" s="151"/>
      <c r="AB57" s="150"/>
      <c r="AC57" s="150"/>
      <c r="AE57" s="27">
        <f t="shared" si="16"/>
      </c>
      <c r="AF57" s="41"/>
      <c r="AG57" s="41"/>
      <c r="AH57" s="41"/>
      <c r="AI57" s="41"/>
      <c r="AJ57" s="41"/>
      <c r="AK57" s="41"/>
      <c r="AM57" s="22">
        <f>'Male Athletes'!B58</f>
        <v>0</v>
      </c>
    </row>
    <row r="58" spans="1:39" ht="15.75" customHeight="1">
      <c r="A58" s="28"/>
      <c r="B58" s="28"/>
      <c r="C58" s="25">
        <f t="shared" si="9"/>
        <v>0</v>
      </c>
      <c r="D58" s="25">
        <f t="shared" si="10"/>
        <v>0</v>
      </c>
      <c r="E58" s="34">
        <v>22</v>
      </c>
      <c r="F58" s="36"/>
      <c r="G58" s="37">
        <f t="shared" si="11"/>
      </c>
      <c r="H58" s="37">
        <f t="shared" si="12"/>
      </c>
      <c r="I58" s="158">
        <v>0</v>
      </c>
      <c r="J58" s="159"/>
      <c r="K58" s="158">
        <v>0</v>
      </c>
      <c r="L58" s="159"/>
      <c r="M58" s="158">
        <v>0</v>
      </c>
      <c r="N58" s="159"/>
      <c r="O58" s="135">
        <f t="shared" si="13"/>
        <v>0</v>
      </c>
      <c r="P58" s="136"/>
      <c r="Q58" s="40">
        <f t="shared" si="17"/>
        <v>0</v>
      </c>
      <c r="R58" s="158">
        <v>0</v>
      </c>
      <c r="S58" s="159"/>
      <c r="T58" s="158">
        <v>0</v>
      </c>
      <c r="U58" s="159"/>
      <c r="V58" s="158">
        <v>0</v>
      </c>
      <c r="W58" s="159"/>
      <c r="X58" s="135">
        <f t="shared" si="14"/>
        <v>0</v>
      </c>
      <c r="Y58" s="136"/>
      <c r="Z58" s="40">
        <f t="shared" si="15"/>
        <v>0</v>
      </c>
      <c r="AA58" s="151"/>
      <c r="AB58" s="150"/>
      <c r="AC58" s="150"/>
      <c r="AE58" s="27">
        <f t="shared" si="16"/>
      </c>
      <c r="AF58" s="41"/>
      <c r="AG58" s="41"/>
      <c r="AH58" s="41"/>
      <c r="AI58" s="41"/>
      <c r="AJ58" s="41"/>
      <c r="AK58" s="41"/>
      <c r="AM58" s="22">
        <f>'Male Athletes'!B59</f>
        <v>0</v>
      </c>
    </row>
    <row r="59" spans="1:39" ht="15.75" customHeight="1">
      <c r="A59" s="28"/>
      <c r="B59" s="28"/>
      <c r="C59" s="25">
        <f t="shared" si="9"/>
        <v>0</v>
      </c>
      <c r="D59" s="25">
        <f t="shared" si="10"/>
        <v>0</v>
      </c>
      <c r="E59" s="33">
        <v>23</v>
      </c>
      <c r="F59" s="36"/>
      <c r="G59" s="37">
        <f t="shared" si="11"/>
      </c>
      <c r="H59" s="37">
        <f t="shared" si="12"/>
      </c>
      <c r="I59" s="158">
        <v>0</v>
      </c>
      <c r="J59" s="159"/>
      <c r="K59" s="158">
        <v>0</v>
      </c>
      <c r="L59" s="159"/>
      <c r="M59" s="158">
        <v>0</v>
      </c>
      <c r="N59" s="159"/>
      <c r="O59" s="135">
        <f t="shared" si="13"/>
        <v>0</v>
      </c>
      <c r="P59" s="136"/>
      <c r="Q59" s="40">
        <f t="shared" si="17"/>
        <v>0</v>
      </c>
      <c r="R59" s="158">
        <v>0</v>
      </c>
      <c r="S59" s="159"/>
      <c r="T59" s="158">
        <v>0</v>
      </c>
      <c r="U59" s="159"/>
      <c r="V59" s="158">
        <v>0</v>
      </c>
      <c r="W59" s="159"/>
      <c r="X59" s="135">
        <f t="shared" si="14"/>
        <v>0</v>
      </c>
      <c r="Y59" s="136"/>
      <c r="Z59" s="40">
        <f t="shared" si="15"/>
        <v>0</v>
      </c>
      <c r="AA59" s="151"/>
      <c r="AB59" s="150"/>
      <c r="AC59" s="150"/>
      <c r="AE59" s="27">
        <f t="shared" si="16"/>
      </c>
      <c r="AF59" s="41"/>
      <c r="AG59" s="41"/>
      <c r="AH59" s="41"/>
      <c r="AI59" s="41"/>
      <c r="AJ59" s="41"/>
      <c r="AK59" s="41"/>
      <c r="AM59" s="22">
        <f>'Male Athletes'!B60</f>
        <v>0</v>
      </c>
    </row>
    <row r="60" spans="1:39" ht="15.75" customHeight="1">
      <c r="A60" s="28"/>
      <c r="B60" s="28"/>
      <c r="C60" s="25">
        <f t="shared" si="9"/>
        <v>0</v>
      </c>
      <c r="D60" s="25">
        <f t="shared" si="10"/>
        <v>0</v>
      </c>
      <c r="E60" s="34">
        <v>24</v>
      </c>
      <c r="F60" s="36"/>
      <c r="G60" s="37">
        <f t="shared" si="11"/>
      </c>
      <c r="H60" s="37">
        <f t="shared" si="12"/>
      </c>
      <c r="I60" s="158">
        <v>0</v>
      </c>
      <c r="J60" s="159"/>
      <c r="K60" s="158">
        <v>0</v>
      </c>
      <c r="L60" s="159"/>
      <c r="M60" s="158">
        <v>0</v>
      </c>
      <c r="N60" s="159"/>
      <c r="O60" s="135">
        <f t="shared" si="13"/>
        <v>0</v>
      </c>
      <c r="P60" s="136"/>
      <c r="Q60" s="40">
        <f t="shared" si="17"/>
        <v>0</v>
      </c>
      <c r="R60" s="158">
        <v>0</v>
      </c>
      <c r="S60" s="159"/>
      <c r="T60" s="158">
        <v>0</v>
      </c>
      <c r="U60" s="159"/>
      <c r="V60" s="158">
        <v>0</v>
      </c>
      <c r="W60" s="159"/>
      <c r="X60" s="135">
        <f t="shared" si="14"/>
        <v>0</v>
      </c>
      <c r="Y60" s="136"/>
      <c r="Z60" s="40">
        <f t="shared" si="15"/>
        <v>0</v>
      </c>
      <c r="AA60" s="151"/>
      <c r="AB60" s="150"/>
      <c r="AC60" s="150"/>
      <c r="AE60" s="27">
        <f t="shared" si="16"/>
      </c>
      <c r="AF60" s="41"/>
      <c r="AG60" s="41"/>
      <c r="AH60" s="41"/>
      <c r="AI60" s="41"/>
      <c r="AJ60" s="41"/>
      <c r="AK60" s="41"/>
      <c r="AM60" s="22">
        <f>'Male Athletes'!B61</f>
        <v>0</v>
      </c>
    </row>
    <row r="61" spans="1:39" ht="15.75" customHeight="1">
      <c r="A61" s="28"/>
      <c r="B61" s="28"/>
      <c r="C61" s="25">
        <f t="shared" si="9"/>
        <v>0</v>
      </c>
      <c r="D61" s="25">
        <f t="shared" si="10"/>
        <v>0</v>
      </c>
      <c r="E61" s="33">
        <v>25</v>
      </c>
      <c r="F61" s="36"/>
      <c r="G61" s="37">
        <f t="shared" si="11"/>
      </c>
      <c r="H61" s="37">
        <f t="shared" si="12"/>
      </c>
      <c r="I61" s="158">
        <v>0</v>
      </c>
      <c r="J61" s="159"/>
      <c r="K61" s="158">
        <v>0</v>
      </c>
      <c r="L61" s="159"/>
      <c r="M61" s="158">
        <v>0</v>
      </c>
      <c r="N61" s="159"/>
      <c r="O61" s="135">
        <f t="shared" si="13"/>
        <v>0</v>
      </c>
      <c r="P61" s="136"/>
      <c r="Q61" s="40">
        <f t="shared" si="17"/>
        <v>0</v>
      </c>
      <c r="R61" s="158">
        <v>0</v>
      </c>
      <c r="S61" s="159"/>
      <c r="T61" s="158">
        <v>0</v>
      </c>
      <c r="U61" s="159"/>
      <c r="V61" s="158">
        <v>0</v>
      </c>
      <c r="W61" s="159"/>
      <c r="X61" s="135">
        <f t="shared" si="14"/>
        <v>0</v>
      </c>
      <c r="Y61" s="136"/>
      <c r="Z61" s="40">
        <f t="shared" si="15"/>
        <v>0</v>
      </c>
      <c r="AA61" s="151"/>
      <c r="AB61" s="150"/>
      <c r="AC61" s="150"/>
      <c r="AE61" s="27">
        <f t="shared" si="16"/>
      </c>
      <c r="AF61" s="41"/>
      <c r="AG61" s="41"/>
      <c r="AH61" s="41"/>
      <c r="AI61" s="41"/>
      <c r="AJ61" s="41"/>
      <c r="AK61" s="41"/>
      <c r="AM61" s="22">
        <f>'Male Athletes'!B62</f>
        <v>0</v>
      </c>
    </row>
    <row r="62" spans="1:39" ht="15.75" customHeight="1">
      <c r="A62" s="28"/>
      <c r="B62" s="28"/>
      <c r="C62" s="25">
        <f t="shared" si="9"/>
        <v>0</v>
      </c>
      <c r="D62" s="25">
        <f t="shared" si="10"/>
        <v>0</v>
      </c>
      <c r="E62" s="34">
        <v>26</v>
      </c>
      <c r="F62" s="36"/>
      <c r="G62" s="37">
        <f t="shared" si="11"/>
      </c>
      <c r="H62" s="37">
        <f t="shared" si="12"/>
      </c>
      <c r="I62" s="158">
        <v>0</v>
      </c>
      <c r="J62" s="159"/>
      <c r="K62" s="158">
        <v>0</v>
      </c>
      <c r="L62" s="159"/>
      <c r="M62" s="158">
        <v>0</v>
      </c>
      <c r="N62" s="159"/>
      <c r="O62" s="135">
        <f t="shared" si="13"/>
        <v>0</v>
      </c>
      <c r="P62" s="136"/>
      <c r="Q62" s="40">
        <f t="shared" si="17"/>
        <v>0</v>
      </c>
      <c r="R62" s="158">
        <v>0</v>
      </c>
      <c r="S62" s="159"/>
      <c r="T62" s="158">
        <v>0</v>
      </c>
      <c r="U62" s="159"/>
      <c r="V62" s="158">
        <v>0</v>
      </c>
      <c r="W62" s="159"/>
      <c r="X62" s="135">
        <f t="shared" si="14"/>
        <v>0</v>
      </c>
      <c r="Y62" s="136"/>
      <c r="Z62" s="40">
        <f t="shared" si="15"/>
        <v>0</v>
      </c>
      <c r="AA62" s="151"/>
      <c r="AB62" s="150"/>
      <c r="AC62" s="150"/>
      <c r="AE62" s="27">
        <f t="shared" si="16"/>
      </c>
      <c r="AF62" s="41"/>
      <c r="AG62" s="41"/>
      <c r="AH62" s="41"/>
      <c r="AI62" s="41"/>
      <c r="AJ62" s="41"/>
      <c r="AK62" s="41"/>
      <c r="AM62" s="22">
        <f>'Male Athletes'!B63</f>
        <v>0</v>
      </c>
    </row>
    <row r="64" spans="5:19" ht="12.75">
      <c r="E64" s="42" t="s">
        <v>296</v>
      </c>
      <c r="F64" s="42" t="s">
        <v>282</v>
      </c>
      <c r="G64" s="43" t="s">
        <v>283</v>
      </c>
      <c r="H64" s="43" t="s">
        <v>284</v>
      </c>
      <c r="I64" s="42" t="s">
        <v>313</v>
      </c>
      <c r="J64" s="42" t="s">
        <v>281</v>
      </c>
      <c r="K64" s="42" t="s">
        <v>314</v>
      </c>
      <c r="L64" s="42" t="s">
        <v>281</v>
      </c>
      <c r="M64" s="42" t="s">
        <v>282</v>
      </c>
      <c r="N64" s="42" t="s">
        <v>278</v>
      </c>
      <c r="O64" s="102" t="s">
        <v>279</v>
      </c>
      <c r="Q64" s="30">
        <v>12.91</v>
      </c>
      <c r="R64" s="30">
        <v>4</v>
      </c>
      <c r="S64" s="30">
        <v>1.1</v>
      </c>
    </row>
    <row r="65" spans="5:15" ht="12.75">
      <c r="E65" s="42">
        <f aca="true" t="shared" si="18" ref="E65:F90">E6</f>
        <v>1</v>
      </c>
      <c r="F65" s="44">
        <f t="shared" si="18"/>
        <v>59</v>
      </c>
      <c r="G65" s="43" t="str">
        <f aca="true" t="shared" si="19" ref="G65:G96">IF(OR(F65=0,F65="",F65=" ",ISERROR(VLOOKUP(F65,athletes,2,FALSE))=TRUE),"",CONCATENATE(VLOOKUP(F65,athletes,2,FALSE)," ",VLOOKUP(F65,athletes,3,FALSE)))</f>
        <v>Daniel Gardiner</v>
      </c>
      <c r="H65" s="43" t="str">
        <f aca="true" t="shared" si="20" ref="H65:H96">IF(OR(F65=0,F65="",F65=" ",ISERROR(VLOOKUP(F65,athletes,2,FALSE))=TRUE),"",VLOOKUP(F65,athletes,4,FALSE))</f>
        <v>Leeds City</v>
      </c>
      <c r="I65" s="45">
        <f aca="true" t="shared" si="21" ref="I65:I90">O6</f>
        <v>41.83</v>
      </c>
      <c r="J65" s="42">
        <f>IF(OR(I65=0,I65="",I65="DNS"),"",RANK(I65,$I$65:$I$116))</f>
        <v>1</v>
      </c>
      <c r="K65" s="45">
        <f>X6</f>
        <v>41.83</v>
      </c>
      <c r="L65" s="42">
        <f>IF(OR(K65=0,K65="",K65="DNS"),"",RANK(K65,$K$65:$K$116))</f>
        <v>1</v>
      </c>
      <c r="M65" s="42">
        <f aca="true" t="shared" si="22" ref="M65:M96">F65</f>
        <v>59</v>
      </c>
      <c r="N65" s="42">
        <f aca="true" t="shared" si="23" ref="N65:N96">K65</f>
        <v>41.83</v>
      </c>
      <c r="O65" s="15">
        <f>IF(OR(F65=0,M65=0,N65=0),0,ROUNDDOWN($Q$64*POWER((N65-$R$64),$S$64),0))</f>
        <v>702</v>
      </c>
    </row>
    <row r="66" spans="5:15" ht="12.75">
      <c r="E66" s="42">
        <f t="shared" si="18"/>
        <v>2</v>
      </c>
      <c r="F66" s="44">
        <f t="shared" si="18"/>
        <v>61</v>
      </c>
      <c r="G66" s="43" t="str">
        <f t="shared" si="19"/>
        <v>David Guest</v>
      </c>
      <c r="H66" s="43" t="str">
        <f t="shared" si="20"/>
        <v>Bridgend AC</v>
      </c>
      <c r="I66" s="45">
        <f t="shared" si="21"/>
        <v>0</v>
      </c>
      <c r="J66" s="42">
        <f aca="true" t="shared" si="24" ref="J66:J116">IF(OR(I66=0,I66="",I66="DNS"),"",RANK(I66,$I$65:$I$116))</f>
      </c>
      <c r="K66" s="45">
        <f aca="true" t="shared" si="25" ref="K66:K90">X7</f>
        <v>0</v>
      </c>
      <c r="L66" s="42">
        <f aca="true" t="shared" si="26" ref="L66:L116">IF(OR(K66=0,K66="",K66="DNS"),"",RANK(K66,$K$65:$K$116))</f>
      </c>
      <c r="M66" s="42">
        <f t="shared" si="22"/>
        <v>61</v>
      </c>
      <c r="N66" s="42">
        <f t="shared" si="23"/>
        <v>0</v>
      </c>
      <c r="O66" s="15">
        <f aca="true" t="shared" si="27" ref="O66:O116">IF(OR(F66=0,M66=0,N66=0),0,ROUNDDOWN($Q$64*POWER((N66-$R$64),$S$64),0))</f>
        <v>0</v>
      </c>
    </row>
    <row r="67" spans="5:15" ht="12.75">
      <c r="E67" s="42">
        <f t="shared" si="18"/>
        <v>3</v>
      </c>
      <c r="F67" s="44">
        <f t="shared" si="18"/>
        <v>56</v>
      </c>
      <c r="G67" s="43" t="str">
        <f t="shared" si="19"/>
        <v>Ashley Bryant</v>
      </c>
      <c r="H67" s="43" t="str">
        <f t="shared" si="20"/>
        <v>Windsor Slough Eton &amp; Hounslow</v>
      </c>
      <c r="I67" s="45">
        <f t="shared" si="21"/>
        <v>39.88</v>
      </c>
      <c r="J67" s="42">
        <f t="shared" si="24"/>
        <v>2</v>
      </c>
      <c r="K67" s="45">
        <f t="shared" si="25"/>
        <v>39.88</v>
      </c>
      <c r="L67" s="42">
        <f t="shared" si="26"/>
        <v>2</v>
      </c>
      <c r="M67" s="42">
        <f t="shared" si="22"/>
        <v>56</v>
      </c>
      <c r="N67" s="42">
        <f t="shared" si="23"/>
        <v>39.88</v>
      </c>
      <c r="O67" s="15">
        <f t="shared" si="27"/>
        <v>662</v>
      </c>
    </row>
    <row r="68" spans="5:15" ht="12.75">
      <c r="E68" s="42">
        <f t="shared" si="18"/>
        <v>4</v>
      </c>
      <c r="F68" s="44">
        <f t="shared" si="18"/>
        <v>65</v>
      </c>
      <c r="G68" s="43" t="str">
        <f t="shared" si="19"/>
        <v>Will Lambourne</v>
      </c>
      <c r="H68" s="43" t="str">
        <f t="shared" si="20"/>
        <v>Milton Keynes</v>
      </c>
      <c r="I68" s="45">
        <f t="shared" si="21"/>
        <v>36.57</v>
      </c>
      <c r="J68" s="42">
        <f t="shared" si="24"/>
        <v>4</v>
      </c>
      <c r="K68" s="45">
        <f t="shared" si="25"/>
        <v>36.57</v>
      </c>
      <c r="L68" s="42">
        <f t="shared" si="26"/>
        <v>4</v>
      </c>
      <c r="M68" s="42">
        <f t="shared" si="22"/>
        <v>65</v>
      </c>
      <c r="N68" s="42">
        <f t="shared" si="23"/>
        <v>36.57</v>
      </c>
      <c r="O68" s="15">
        <f t="shared" si="27"/>
        <v>595</v>
      </c>
    </row>
    <row r="69" spans="5:15" ht="12.75">
      <c r="E69" s="42">
        <f t="shared" si="18"/>
        <v>5</v>
      </c>
      <c r="F69" s="44">
        <f t="shared" si="18"/>
        <v>63</v>
      </c>
      <c r="G69" s="43" t="str">
        <f t="shared" si="19"/>
        <v>Michael Holden</v>
      </c>
      <c r="H69" s="43" t="str">
        <f t="shared" si="20"/>
        <v>Colchester Harriers</v>
      </c>
      <c r="I69" s="45">
        <f t="shared" si="21"/>
        <v>35.97</v>
      </c>
      <c r="J69" s="42">
        <f t="shared" si="24"/>
        <v>5</v>
      </c>
      <c r="K69" s="45">
        <f t="shared" si="25"/>
        <v>35.97</v>
      </c>
      <c r="L69" s="42">
        <f t="shared" si="26"/>
        <v>5</v>
      </c>
      <c r="M69" s="42">
        <f t="shared" si="22"/>
        <v>63</v>
      </c>
      <c r="N69" s="42">
        <f t="shared" si="23"/>
        <v>35.97</v>
      </c>
      <c r="O69" s="15">
        <f t="shared" si="27"/>
        <v>583</v>
      </c>
    </row>
    <row r="70" spans="5:15" ht="12.75">
      <c r="E70" s="42">
        <f t="shared" si="18"/>
        <v>6</v>
      </c>
      <c r="F70" s="44">
        <f t="shared" si="18"/>
        <v>68</v>
      </c>
      <c r="G70" s="43" t="str">
        <f t="shared" si="19"/>
        <v>Jack Mcshane</v>
      </c>
      <c r="H70" s="43" t="str">
        <f t="shared" si="20"/>
        <v>Corby A.C</v>
      </c>
      <c r="I70" s="45">
        <f t="shared" si="21"/>
        <v>35.04</v>
      </c>
      <c r="J70" s="42">
        <f t="shared" si="24"/>
        <v>8</v>
      </c>
      <c r="K70" s="45">
        <f t="shared" si="25"/>
        <v>35.04</v>
      </c>
      <c r="L70" s="42">
        <f t="shared" si="26"/>
        <v>8</v>
      </c>
      <c r="M70" s="42">
        <f t="shared" si="22"/>
        <v>68</v>
      </c>
      <c r="N70" s="42">
        <f t="shared" si="23"/>
        <v>35.04</v>
      </c>
      <c r="O70" s="15">
        <f t="shared" si="27"/>
        <v>564</v>
      </c>
    </row>
    <row r="71" spans="5:15" ht="12.75">
      <c r="E71" s="42">
        <f t="shared" si="18"/>
        <v>7</v>
      </c>
      <c r="F71" s="44">
        <f t="shared" si="18"/>
        <v>76</v>
      </c>
      <c r="G71" s="43" t="str">
        <f t="shared" si="19"/>
        <v>Sam Worrall</v>
      </c>
      <c r="H71" s="43" t="str">
        <f t="shared" si="20"/>
        <v>Derby AC</v>
      </c>
      <c r="I71" s="45">
        <f t="shared" si="21"/>
        <v>0</v>
      </c>
      <c r="J71" s="42">
        <f t="shared" si="24"/>
      </c>
      <c r="K71" s="45">
        <f t="shared" si="25"/>
        <v>0</v>
      </c>
      <c r="L71" s="42">
        <f t="shared" si="26"/>
      </c>
      <c r="M71" s="42">
        <f t="shared" si="22"/>
        <v>76</v>
      </c>
      <c r="N71" s="42">
        <f t="shared" si="23"/>
        <v>0</v>
      </c>
      <c r="O71" s="15">
        <f t="shared" si="27"/>
        <v>0</v>
      </c>
    </row>
    <row r="72" spans="5:15" ht="12.75">
      <c r="E72" s="42">
        <f t="shared" si="18"/>
        <v>8</v>
      </c>
      <c r="F72" s="44">
        <f t="shared" si="18"/>
        <v>60</v>
      </c>
      <c r="G72" s="43" t="str">
        <f t="shared" si="19"/>
        <v>Ben Gregory</v>
      </c>
      <c r="H72" s="43" t="str">
        <f t="shared" si="20"/>
        <v>Vale Of Aylesbury AC</v>
      </c>
      <c r="I72" s="45">
        <f t="shared" si="21"/>
        <v>35.76</v>
      </c>
      <c r="J72" s="42">
        <f t="shared" si="24"/>
        <v>6</v>
      </c>
      <c r="K72" s="45">
        <f t="shared" si="25"/>
        <v>35.76</v>
      </c>
      <c r="L72" s="42">
        <f t="shared" si="26"/>
        <v>6</v>
      </c>
      <c r="M72" s="42">
        <f t="shared" si="22"/>
        <v>60</v>
      </c>
      <c r="N72" s="42">
        <f t="shared" si="23"/>
        <v>35.76</v>
      </c>
      <c r="O72" s="15">
        <f t="shared" si="27"/>
        <v>579</v>
      </c>
    </row>
    <row r="73" spans="5:15" ht="12.75">
      <c r="E73" s="42">
        <f t="shared" si="18"/>
        <v>9</v>
      </c>
      <c r="F73" s="44">
        <f t="shared" si="18"/>
        <v>72</v>
      </c>
      <c r="G73" s="43" t="str">
        <f t="shared" si="19"/>
        <v>Sam Sleap</v>
      </c>
      <c r="H73" s="43" t="str">
        <f t="shared" si="20"/>
        <v>Basingstoke Mid Hants</v>
      </c>
      <c r="I73" s="45">
        <f t="shared" si="21"/>
        <v>0</v>
      </c>
      <c r="J73" s="42">
        <f t="shared" si="24"/>
      </c>
      <c r="K73" s="45">
        <f t="shared" si="25"/>
        <v>0</v>
      </c>
      <c r="L73" s="42">
        <f t="shared" si="26"/>
      </c>
      <c r="M73" s="42">
        <f t="shared" si="22"/>
        <v>72</v>
      </c>
      <c r="N73" s="42">
        <f t="shared" si="23"/>
        <v>0</v>
      </c>
      <c r="O73" s="15">
        <f t="shared" si="27"/>
        <v>0</v>
      </c>
    </row>
    <row r="74" spans="5:15" ht="12.75">
      <c r="E74" s="42">
        <f t="shared" si="18"/>
        <v>10</v>
      </c>
      <c r="F74" s="44">
        <f t="shared" si="18"/>
        <v>62</v>
      </c>
      <c r="G74" s="43" t="str">
        <f t="shared" si="19"/>
        <v>Bradley Hall</v>
      </c>
      <c r="H74" s="43" t="str">
        <f t="shared" si="20"/>
        <v>Crawley AC</v>
      </c>
      <c r="I74" s="45">
        <f t="shared" si="21"/>
        <v>36.72</v>
      </c>
      <c r="J74" s="42">
        <f t="shared" si="24"/>
        <v>3</v>
      </c>
      <c r="K74" s="45">
        <f t="shared" si="25"/>
        <v>36.72</v>
      </c>
      <c r="L74" s="42">
        <f t="shared" si="26"/>
        <v>3</v>
      </c>
      <c r="M74" s="42">
        <f t="shared" si="22"/>
        <v>62</v>
      </c>
      <c r="N74" s="42">
        <f t="shared" si="23"/>
        <v>36.72</v>
      </c>
      <c r="O74" s="15">
        <f t="shared" si="27"/>
        <v>598</v>
      </c>
    </row>
    <row r="75" spans="5:15" ht="12.75">
      <c r="E75" s="42">
        <f t="shared" si="18"/>
        <v>11</v>
      </c>
      <c r="F75" s="44">
        <f t="shared" si="18"/>
        <v>0</v>
      </c>
      <c r="G75" s="43">
        <f t="shared" si="19"/>
      </c>
      <c r="H75" s="43">
        <f t="shared" si="20"/>
      </c>
      <c r="I75" s="45">
        <f t="shared" si="21"/>
        <v>0</v>
      </c>
      <c r="J75" s="42">
        <f t="shared" si="24"/>
      </c>
      <c r="K75" s="45">
        <f t="shared" si="25"/>
        <v>0</v>
      </c>
      <c r="L75" s="42">
        <f t="shared" si="26"/>
      </c>
      <c r="M75" s="42">
        <f t="shared" si="22"/>
        <v>0</v>
      </c>
      <c r="N75" s="42">
        <f t="shared" si="23"/>
        <v>0</v>
      </c>
      <c r="O75" s="15">
        <f t="shared" si="27"/>
        <v>0</v>
      </c>
    </row>
    <row r="76" spans="5:15" ht="12.75">
      <c r="E76" s="42">
        <f t="shared" si="18"/>
        <v>12</v>
      </c>
      <c r="F76" s="44">
        <f t="shared" si="18"/>
        <v>0</v>
      </c>
      <c r="G76" s="43">
        <f t="shared" si="19"/>
      </c>
      <c r="H76" s="43">
        <f t="shared" si="20"/>
      </c>
      <c r="I76" s="45">
        <f t="shared" si="21"/>
        <v>0</v>
      </c>
      <c r="J76" s="42">
        <f t="shared" si="24"/>
      </c>
      <c r="K76" s="45">
        <f t="shared" si="25"/>
        <v>0</v>
      </c>
      <c r="L76" s="42">
        <f t="shared" si="26"/>
      </c>
      <c r="M76" s="42">
        <f t="shared" si="22"/>
        <v>0</v>
      </c>
      <c r="N76" s="42">
        <f t="shared" si="23"/>
        <v>0</v>
      </c>
      <c r="O76" s="15">
        <f t="shared" si="27"/>
        <v>0</v>
      </c>
    </row>
    <row r="77" spans="5:15" ht="12.75">
      <c r="E77" s="42">
        <f t="shared" si="18"/>
        <v>13</v>
      </c>
      <c r="F77" s="44">
        <f t="shared" si="18"/>
        <v>0</v>
      </c>
      <c r="G77" s="43">
        <f t="shared" si="19"/>
      </c>
      <c r="H77" s="43">
        <f t="shared" si="20"/>
      </c>
      <c r="I77" s="45">
        <f t="shared" si="21"/>
        <v>0</v>
      </c>
      <c r="J77" s="42">
        <f t="shared" si="24"/>
      </c>
      <c r="K77" s="45">
        <f t="shared" si="25"/>
        <v>0</v>
      </c>
      <c r="L77" s="42">
        <f t="shared" si="26"/>
      </c>
      <c r="M77" s="42">
        <f t="shared" si="22"/>
        <v>0</v>
      </c>
      <c r="N77" s="42">
        <f t="shared" si="23"/>
        <v>0</v>
      </c>
      <c r="O77" s="15">
        <f t="shared" si="27"/>
        <v>0</v>
      </c>
    </row>
    <row r="78" spans="5:15" ht="12.75">
      <c r="E78" s="42">
        <f t="shared" si="18"/>
        <v>14</v>
      </c>
      <c r="F78" s="44">
        <f t="shared" si="18"/>
        <v>0</v>
      </c>
      <c r="G78" s="43">
        <f t="shared" si="19"/>
      </c>
      <c r="H78" s="43">
        <f t="shared" si="20"/>
      </c>
      <c r="I78" s="45">
        <f t="shared" si="21"/>
        <v>0</v>
      </c>
      <c r="J78" s="42">
        <f t="shared" si="24"/>
      </c>
      <c r="K78" s="45">
        <f t="shared" si="25"/>
        <v>0</v>
      </c>
      <c r="L78" s="42">
        <f t="shared" si="26"/>
      </c>
      <c r="M78" s="42">
        <f t="shared" si="22"/>
        <v>0</v>
      </c>
      <c r="N78" s="42">
        <f t="shared" si="23"/>
        <v>0</v>
      </c>
      <c r="O78" s="15">
        <f t="shared" si="27"/>
        <v>0</v>
      </c>
    </row>
    <row r="79" spans="5:15" ht="12.75">
      <c r="E79" s="42">
        <f t="shared" si="18"/>
        <v>15</v>
      </c>
      <c r="F79" s="44">
        <f t="shared" si="18"/>
        <v>0</v>
      </c>
      <c r="G79" s="43">
        <f t="shared" si="19"/>
      </c>
      <c r="H79" s="43">
        <f t="shared" si="20"/>
      </c>
      <c r="I79" s="45">
        <f t="shared" si="21"/>
        <v>0</v>
      </c>
      <c r="J79" s="42">
        <f t="shared" si="24"/>
      </c>
      <c r="K79" s="45">
        <f t="shared" si="25"/>
        <v>0</v>
      </c>
      <c r="L79" s="42">
        <f t="shared" si="26"/>
      </c>
      <c r="M79" s="42">
        <f t="shared" si="22"/>
        <v>0</v>
      </c>
      <c r="N79" s="42">
        <f t="shared" si="23"/>
        <v>0</v>
      </c>
      <c r="O79" s="15">
        <f t="shared" si="27"/>
        <v>0</v>
      </c>
    </row>
    <row r="80" spans="5:15" ht="12.75">
      <c r="E80" s="42">
        <f t="shared" si="18"/>
        <v>16</v>
      </c>
      <c r="F80" s="44">
        <f t="shared" si="18"/>
        <v>0</v>
      </c>
      <c r="G80" s="43">
        <f t="shared" si="19"/>
      </c>
      <c r="H80" s="43">
        <f t="shared" si="20"/>
      </c>
      <c r="I80" s="45">
        <f t="shared" si="21"/>
        <v>0</v>
      </c>
      <c r="J80" s="42">
        <f t="shared" si="24"/>
      </c>
      <c r="K80" s="45">
        <f t="shared" si="25"/>
        <v>0</v>
      </c>
      <c r="L80" s="42">
        <f t="shared" si="26"/>
      </c>
      <c r="M80" s="42">
        <f t="shared" si="22"/>
        <v>0</v>
      </c>
      <c r="N80" s="42">
        <f t="shared" si="23"/>
        <v>0</v>
      </c>
      <c r="O80" s="15">
        <f t="shared" si="27"/>
        <v>0</v>
      </c>
    </row>
    <row r="81" spans="5:15" ht="12.75">
      <c r="E81" s="42">
        <f t="shared" si="18"/>
        <v>17</v>
      </c>
      <c r="F81" s="44">
        <f t="shared" si="18"/>
        <v>0</v>
      </c>
      <c r="G81" s="43">
        <f t="shared" si="19"/>
      </c>
      <c r="H81" s="43">
        <f t="shared" si="20"/>
      </c>
      <c r="I81" s="45">
        <f t="shared" si="21"/>
        <v>0</v>
      </c>
      <c r="J81" s="42">
        <f t="shared" si="24"/>
      </c>
      <c r="K81" s="45">
        <f t="shared" si="25"/>
        <v>0</v>
      </c>
      <c r="L81" s="42">
        <f t="shared" si="26"/>
      </c>
      <c r="M81" s="42">
        <f t="shared" si="22"/>
        <v>0</v>
      </c>
      <c r="N81" s="42">
        <f t="shared" si="23"/>
        <v>0</v>
      </c>
      <c r="O81" s="15">
        <f t="shared" si="27"/>
        <v>0</v>
      </c>
    </row>
    <row r="82" spans="5:15" ht="12.75">
      <c r="E82" s="42">
        <f t="shared" si="18"/>
        <v>18</v>
      </c>
      <c r="F82" s="44">
        <f t="shared" si="18"/>
        <v>0</v>
      </c>
      <c r="G82" s="43">
        <f t="shared" si="19"/>
      </c>
      <c r="H82" s="43">
        <f t="shared" si="20"/>
      </c>
      <c r="I82" s="45">
        <f t="shared" si="21"/>
        <v>0</v>
      </c>
      <c r="J82" s="42">
        <f t="shared" si="24"/>
      </c>
      <c r="K82" s="45">
        <f t="shared" si="25"/>
        <v>0</v>
      </c>
      <c r="L82" s="42">
        <f t="shared" si="26"/>
      </c>
      <c r="M82" s="42">
        <f t="shared" si="22"/>
        <v>0</v>
      </c>
      <c r="N82" s="42">
        <f t="shared" si="23"/>
        <v>0</v>
      </c>
      <c r="O82" s="15">
        <f t="shared" si="27"/>
        <v>0</v>
      </c>
    </row>
    <row r="83" spans="5:15" ht="12.75">
      <c r="E83" s="42">
        <f t="shared" si="18"/>
        <v>19</v>
      </c>
      <c r="F83" s="44">
        <f t="shared" si="18"/>
        <v>0</v>
      </c>
      <c r="G83" s="43">
        <f t="shared" si="19"/>
      </c>
      <c r="H83" s="43">
        <f t="shared" si="20"/>
      </c>
      <c r="I83" s="45">
        <f t="shared" si="21"/>
        <v>0</v>
      </c>
      <c r="J83" s="42">
        <f t="shared" si="24"/>
      </c>
      <c r="K83" s="45">
        <f t="shared" si="25"/>
        <v>0</v>
      </c>
      <c r="L83" s="42">
        <f t="shared" si="26"/>
      </c>
      <c r="M83" s="42">
        <f t="shared" si="22"/>
        <v>0</v>
      </c>
      <c r="N83" s="42">
        <f t="shared" si="23"/>
        <v>0</v>
      </c>
      <c r="O83" s="15">
        <f t="shared" si="27"/>
        <v>0</v>
      </c>
    </row>
    <row r="84" spans="5:15" ht="12.75">
      <c r="E84" s="42">
        <f t="shared" si="18"/>
        <v>20</v>
      </c>
      <c r="F84" s="44">
        <f t="shared" si="18"/>
        <v>0</v>
      </c>
      <c r="G84" s="43">
        <f t="shared" si="19"/>
      </c>
      <c r="H84" s="43">
        <f t="shared" si="20"/>
      </c>
      <c r="I84" s="45">
        <f t="shared" si="21"/>
        <v>0</v>
      </c>
      <c r="J84" s="42">
        <f t="shared" si="24"/>
      </c>
      <c r="K84" s="45">
        <f t="shared" si="25"/>
        <v>0</v>
      </c>
      <c r="L84" s="42">
        <f t="shared" si="26"/>
      </c>
      <c r="M84" s="42">
        <f t="shared" si="22"/>
        <v>0</v>
      </c>
      <c r="N84" s="42">
        <f t="shared" si="23"/>
        <v>0</v>
      </c>
      <c r="O84" s="15">
        <f t="shared" si="27"/>
        <v>0</v>
      </c>
    </row>
    <row r="85" spans="5:15" ht="12.75">
      <c r="E85" s="42">
        <f t="shared" si="18"/>
        <v>21</v>
      </c>
      <c r="F85" s="44">
        <f t="shared" si="18"/>
        <v>0</v>
      </c>
      <c r="G85" s="43">
        <f t="shared" si="19"/>
      </c>
      <c r="H85" s="43">
        <f t="shared" si="20"/>
      </c>
      <c r="I85" s="45">
        <f t="shared" si="21"/>
        <v>0</v>
      </c>
      <c r="J85" s="42">
        <f t="shared" si="24"/>
      </c>
      <c r="K85" s="45">
        <f t="shared" si="25"/>
        <v>0</v>
      </c>
      <c r="L85" s="42">
        <f t="shared" si="26"/>
      </c>
      <c r="M85" s="42">
        <f t="shared" si="22"/>
        <v>0</v>
      </c>
      <c r="N85" s="42">
        <f t="shared" si="23"/>
        <v>0</v>
      </c>
      <c r="O85" s="15">
        <f t="shared" si="27"/>
        <v>0</v>
      </c>
    </row>
    <row r="86" spans="5:15" ht="12.75">
      <c r="E86" s="42">
        <f t="shared" si="18"/>
        <v>22</v>
      </c>
      <c r="F86" s="44">
        <f t="shared" si="18"/>
        <v>0</v>
      </c>
      <c r="G86" s="43">
        <f t="shared" si="19"/>
      </c>
      <c r="H86" s="43">
        <f t="shared" si="20"/>
      </c>
      <c r="I86" s="45">
        <f t="shared" si="21"/>
        <v>0</v>
      </c>
      <c r="J86" s="42">
        <f t="shared" si="24"/>
      </c>
      <c r="K86" s="45">
        <f t="shared" si="25"/>
        <v>0</v>
      </c>
      <c r="L86" s="42">
        <f t="shared" si="26"/>
      </c>
      <c r="M86" s="42">
        <f t="shared" si="22"/>
        <v>0</v>
      </c>
      <c r="N86" s="42">
        <f t="shared" si="23"/>
        <v>0</v>
      </c>
      <c r="O86" s="15">
        <f t="shared" si="27"/>
        <v>0</v>
      </c>
    </row>
    <row r="87" spans="5:15" ht="12.75">
      <c r="E87" s="42">
        <f t="shared" si="18"/>
        <v>23</v>
      </c>
      <c r="F87" s="44">
        <f t="shared" si="18"/>
        <v>0</v>
      </c>
      <c r="G87" s="43">
        <f t="shared" si="19"/>
      </c>
      <c r="H87" s="43">
        <f t="shared" si="20"/>
      </c>
      <c r="I87" s="45">
        <f t="shared" si="21"/>
        <v>0</v>
      </c>
      <c r="J87" s="42">
        <f t="shared" si="24"/>
      </c>
      <c r="K87" s="45">
        <f t="shared" si="25"/>
        <v>0</v>
      </c>
      <c r="L87" s="42">
        <f t="shared" si="26"/>
      </c>
      <c r="M87" s="42">
        <f t="shared" si="22"/>
        <v>0</v>
      </c>
      <c r="N87" s="42">
        <f t="shared" si="23"/>
        <v>0</v>
      </c>
      <c r="O87" s="15">
        <f t="shared" si="27"/>
        <v>0</v>
      </c>
    </row>
    <row r="88" spans="5:15" ht="12.75">
      <c r="E88" s="42">
        <f t="shared" si="18"/>
        <v>24</v>
      </c>
      <c r="F88" s="44">
        <f t="shared" si="18"/>
        <v>0</v>
      </c>
      <c r="G88" s="43">
        <f t="shared" si="19"/>
      </c>
      <c r="H88" s="43">
        <f t="shared" si="20"/>
      </c>
      <c r="I88" s="45">
        <f t="shared" si="21"/>
        <v>0</v>
      </c>
      <c r="J88" s="42">
        <f t="shared" si="24"/>
      </c>
      <c r="K88" s="45">
        <f t="shared" si="25"/>
        <v>0</v>
      </c>
      <c r="L88" s="42">
        <f t="shared" si="26"/>
      </c>
      <c r="M88" s="42">
        <f t="shared" si="22"/>
        <v>0</v>
      </c>
      <c r="N88" s="42">
        <f t="shared" si="23"/>
        <v>0</v>
      </c>
      <c r="O88" s="15">
        <f t="shared" si="27"/>
        <v>0</v>
      </c>
    </row>
    <row r="89" spans="5:15" ht="12.75">
      <c r="E89" s="42">
        <f t="shared" si="18"/>
        <v>25</v>
      </c>
      <c r="F89" s="44">
        <f t="shared" si="18"/>
        <v>0</v>
      </c>
      <c r="G89" s="43">
        <f t="shared" si="19"/>
      </c>
      <c r="H89" s="43">
        <f t="shared" si="20"/>
      </c>
      <c r="I89" s="45">
        <f t="shared" si="21"/>
        <v>0</v>
      </c>
      <c r="J89" s="42">
        <f t="shared" si="24"/>
      </c>
      <c r="K89" s="45">
        <f t="shared" si="25"/>
        <v>0</v>
      </c>
      <c r="L89" s="42">
        <f t="shared" si="26"/>
      </c>
      <c r="M89" s="42">
        <f t="shared" si="22"/>
        <v>0</v>
      </c>
      <c r="N89" s="42">
        <f t="shared" si="23"/>
        <v>0</v>
      </c>
      <c r="O89" s="15">
        <f t="shared" si="27"/>
        <v>0</v>
      </c>
    </row>
    <row r="90" spans="5:15" ht="12.75">
      <c r="E90" s="42">
        <f t="shared" si="18"/>
        <v>26</v>
      </c>
      <c r="F90" s="44">
        <f t="shared" si="18"/>
        <v>0</v>
      </c>
      <c r="G90" s="43">
        <f t="shared" si="19"/>
      </c>
      <c r="H90" s="43">
        <f t="shared" si="20"/>
      </c>
      <c r="I90" s="45">
        <f t="shared" si="21"/>
        <v>0</v>
      </c>
      <c r="J90" s="42">
        <f t="shared" si="24"/>
      </c>
      <c r="K90" s="45">
        <f t="shared" si="25"/>
        <v>0</v>
      </c>
      <c r="L90" s="42">
        <f t="shared" si="26"/>
      </c>
      <c r="M90" s="42">
        <f t="shared" si="22"/>
        <v>0</v>
      </c>
      <c r="N90" s="42">
        <f t="shared" si="23"/>
        <v>0</v>
      </c>
      <c r="O90" s="15">
        <f t="shared" si="27"/>
        <v>0</v>
      </c>
    </row>
    <row r="91" spans="5:15" ht="12.75">
      <c r="E91" s="42">
        <f aca="true" t="shared" si="28" ref="E91:F116">E37</f>
        <v>1</v>
      </c>
      <c r="F91" s="44">
        <f t="shared" si="28"/>
        <v>66</v>
      </c>
      <c r="G91" s="43" t="str">
        <f t="shared" si="19"/>
        <v>Shaun Leigh</v>
      </c>
      <c r="H91" s="43" t="str">
        <f t="shared" si="20"/>
        <v>Brighton &amp; Hove AC</v>
      </c>
      <c r="I91" s="45">
        <f aca="true" t="shared" si="29" ref="I91:I116">O37</f>
        <v>29.71</v>
      </c>
      <c r="J91" s="42">
        <f t="shared" si="24"/>
        <v>13</v>
      </c>
      <c r="K91" s="45">
        <f aca="true" t="shared" si="30" ref="K91:K116">X37</f>
        <v>29.71</v>
      </c>
      <c r="L91" s="42">
        <f t="shared" si="26"/>
        <v>13</v>
      </c>
      <c r="M91" s="42">
        <f t="shared" si="22"/>
        <v>66</v>
      </c>
      <c r="N91" s="42">
        <f t="shared" si="23"/>
        <v>29.71</v>
      </c>
      <c r="O91" s="15">
        <f t="shared" si="27"/>
        <v>459</v>
      </c>
    </row>
    <row r="92" spans="5:15" ht="12.75">
      <c r="E92" s="42">
        <f t="shared" si="28"/>
        <v>2</v>
      </c>
      <c r="F92" s="44">
        <f t="shared" si="28"/>
        <v>74</v>
      </c>
      <c r="G92" s="43" t="str">
        <f t="shared" si="19"/>
        <v>Lewis Stead</v>
      </c>
      <c r="H92" s="43" t="str">
        <f t="shared" si="20"/>
        <v>Unknown</v>
      </c>
      <c r="I92" s="45">
        <f t="shared" si="29"/>
        <v>35.65</v>
      </c>
      <c r="J92" s="42">
        <f t="shared" si="24"/>
        <v>7</v>
      </c>
      <c r="K92" s="45">
        <f t="shared" si="30"/>
        <v>35.65</v>
      </c>
      <c r="L92" s="42">
        <f t="shared" si="26"/>
        <v>7</v>
      </c>
      <c r="M92" s="42">
        <f t="shared" si="22"/>
        <v>74</v>
      </c>
      <c r="N92" s="42">
        <f t="shared" si="23"/>
        <v>35.65</v>
      </c>
      <c r="O92" s="15">
        <f t="shared" si="27"/>
        <v>577</v>
      </c>
    </row>
    <row r="93" spans="5:15" ht="12.75">
      <c r="E93" s="42">
        <f t="shared" si="28"/>
        <v>3</v>
      </c>
      <c r="F93" s="44">
        <f t="shared" si="28"/>
        <v>70</v>
      </c>
      <c r="G93" s="43" t="str">
        <f t="shared" si="19"/>
        <v>Andrew Robinson</v>
      </c>
      <c r="H93" s="43" t="str">
        <f t="shared" si="20"/>
        <v>Preston Harriers</v>
      </c>
      <c r="I93" s="45">
        <f t="shared" si="29"/>
        <v>30.38</v>
      </c>
      <c r="J93" s="42">
        <f t="shared" si="24"/>
        <v>12</v>
      </c>
      <c r="K93" s="45">
        <f t="shared" si="30"/>
        <v>30.38</v>
      </c>
      <c r="L93" s="42">
        <f t="shared" si="26"/>
        <v>12</v>
      </c>
      <c r="M93" s="42">
        <f t="shared" si="22"/>
        <v>70</v>
      </c>
      <c r="N93" s="42">
        <f t="shared" si="23"/>
        <v>30.38</v>
      </c>
      <c r="O93" s="15">
        <f t="shared" si="27"/>
        <v>472</v>
      </c>
    </row>
    <row r="94" spans="5:15" ht="12.75">
      <c r="E94" s="42">
        <f t="shared" si="28"/>
        <v>4</v>
      </c>
      <c r="F94" s="44">
        <f t="shared" si="28"/>
        <v>55</v>
      </c>
      <c r="G94" s="43" t="str">
        <f t="shared" si="19"/>
        <v>Jack Andrew</v>
      </c>
      <c r="H94" s="43" t="str">
        <f t="shared" si="20"/>
        <v>Macclesfield Harriers</v>
      </c>
      <c r="I94" s="45">
        <f t="shared" si="29"/>
        <v>27.89</v>
      </c>
      <c r="J94" s="42">
        <f t="shared" si="24"/>
        <v>15</v>
      </c>
      <c r="K94" s="45">
        <f t="shared" si="30"/>
        <v>27.89</v>
      </c>
      <c r="L94" s="42">
        <f t="shared" si="26"/>
        <v>15</v>
      </c>
      <c r="M94" s="42">
        <f t="shared" si="22"/>
        <v>55</v>
      </c>
      <c r="N94" s="42">
        <f t="shared" si="23"/>
        <v>27.89</v>
      </c>
      <c r="O94" s="15">
        <f t="shared" si="27"/>
        <v>423</v>
      </c>
    </row>
    <row r="95" spans="5:15" ht="12.75">
      <c r="E95" s="42">
        <f t="shared" si="28"/>
        <v>5</v>
      </c>
      <c r="F95" s="44">
        <f t="shared" si="28"/>
        <v>75</v>
      </c>
      <c r="G95" s="43" t="str">
        <f t="shared" si="19"/>
        <v>Michael Sweeney</v>
      </c>
      <c r="H95" s="43" t="str">
        <f t="shared" si="20"/>
        <v>Liverpool Harriers</v>
      </c>
      <c r="I95" s="45">
        <f t="shared" si="29"/>
        <v>33.06</v>
      </c>
      <c r="J95" s="42">
        <f t="shared" si="24"/>
        <v>10</v>
      </c>
      <c r="K95" s="45">
        <f t="shared" si="30"/>
        <v>33.06</v>
      </c>
      <c r="L95" s="42">
        <f t="shared" si="26"/>
        <v>10</v>
      </c>
      <c r="M95" s="42">
        <f t="shared" si="22"/>
        <v>75</v>
      </c>
      <c r="N95" s="42">
        <f t="shared" si="23"/>
        <v>33.06</v>
      </c>
      <c r="O95" s="15">
        <f t="shared" si="27"/>
        <v>525</v>
      </c>
    </row>
    <row r="96" spans="5:15" ht="12.75">
      <c r="E96" s="42">
        <f t="shared" si="28"/>
        <v>6</v>
      </c>
      <c r="F96" s="44">
        <f t="shared" si="28"/>
        <v>71</v>
      </c>
      <c r="G96" s="43" t="str">
        <f t="shared" si="19"/>
        <v>Sebastian Rodger</v>
      </c>
      <c r="H96" s="43" t="str">
        <f t="shared" si="20"/>
        <v>Eastbourne</v>
      </c>
      <c r="I96" s="45">
        <f t="shared" si="29"/>
        <v>27.32</v>
      </c>
      <c r="J96" s="42">
        <f t="shared" si="24"/>
        <v>16</v>
      </c>
      <c r="K96" s="45">
        <f t="shared" si="30"/>
        <v>27.32</v>
      </c>
      <c r="L96" s="42">
        <f t="shared" si="26"/>
        <v>16</v>
      </c>
      <c r="M96" s="42">
        <f t="shared" si="22"/>
        <v>71</v>
      </c>
      <c r="N96" s="42">
        <f t="shared" si="23"/>
        <v>27.32</v>
      </c>
      <c r="O96" s="15">
        <f t="shared" si="27"/>
        <v>412</v>
      </c>
    </row>
    <row r="97" spans="5:15" ht="12.75">
      <c r="E97" s="42">
        <f t="shared" si="28"/>
        <v>7</v>
      </c>
      <c r="F97" s="44">
        <f t="shared" si="28"/>
        <v>69</v>
      </c>
      <c r="G97" s="43" t="str">
        <f aca="true" t="shared" si="31" ref="G97:G116">IF(OR(F97=0,F97="",F97=" ",ISERROR(VLOOKUP(F97,athletes,2,FALSE))=TRUE),"",CONCATENATE(VLOOKUP(F97,athletes,2,FALSE)," ",VLOOKUP(F97,athletes,3,FALSE)))</f>
        <v>Michael O'Donnell</v>
      </c>
      <c r="H97" s="43" t="str">
        <f aca="true" t="shared" si="32" ref="H97:H116">IF(OR(F97=0,F97="",F97=" ",ISERROR(VLOOKUP(F97,athletes,2,FALSE))=TRUE),"",VLOOKUP(F97,athletes,4,FALSE))</f>
        <v>Bolton United Harriers</v>
      </c>
      <c r="I97" s="45">
        <f t="shared" si="29"/>
        <v>24.19</v>
      </c>
      <c r="J97" s="42">
        <f t="shared" si="24"/>
        <v>18</v>
      </c>
      <c r="K97" s="45">
        <f t="shared" si="30"/>
        <v>24.19</v>
      </c>
      <c r="L97" s="42">
        <f t="shared" si="26"/>
        <v>18</v>
      </c>
      <c r="M97" s="42">
        <f aca="true" t="shared" si="33" ref="M97:M116">F97</f>
        <v>69</v>
      </c>
      <c r="N97" s="42">
        <f aca="true" t="shared" si="34" ref="N97:N116">K97</f>
        <v>24.19</v>
      </c>
      <c r="O97" s="15">
        <f t="shared" si="27"/>
        <v>352</v>
      </c>
    </row>
    <row r="98" spans="5:15" ht="12.75">
      <c r="E98" s="42">
        <f t="shared" si="28"/>
        <v>8</v>
      </c>
      <c r="F98" s="44">
        <f t="shared" si="28"/>
        <v>77</v>
      </c>
      <c r="G98" s="43" t="str">
        <f t="shared" si="31"/>
        <v>Matthew Wright</v>
      </c>
      <c r="H98" s="43" t="str">
        <f t="shared" si="32"/>
        <v>Kendal</v>
      </c>
      <c r="I98" s="45">
        <f t="shared" si="29"/>
        <v>31</v>
      </c>
      <c r="J98" s="42">
        <f t="shared" si="24"/>
        <v>11</v>
      </c>
      <c r="K98" s="45">
        <f t="shared" si="30"/>
        <v>31</v>
      </c>
      <c r="L98" s="42">
        <f t="shared" si="26"/>
        <v>11</v>
      </c>
      <c r="M98" s="42">
        <f t="shared" si="33"/>
        <v>77</v>
      </c>
      <c r="N98" s="42">
        <f t="shared" si="34"/>
        <v>31</v>
      </c>
      <c r="O98" s="15">
        <f t="shared" si="27"/>
        <v>484</v>
      </c>
    </row>
    <row r="99" spans="5:15" ht="12.75">
      <c r="E99" s="42">
        <f t="shared" si="28"/>
        <v>9</v>
      </c>
      <c r="F99" s="44">
        <f t="shared" si="28"/>
        <v>58</v>
      </c>
      <c r="G99" s="43" t="str">
        <f t="shared" si="31"/>
        <v>Adam Edgar</v>
      </c>
      <c r="H99" s="43" t="str">
        <f t="shared" si="32"/>
        <v>Macclesfield</v>
      </c>
      <c r="I99" s="45">
        <f t="shared" si="29"/>
        <v>34.79</v>
      </c>
      <c r="J99" s="42">
        <f t="shared" si="24"/>
        <v>9</v>
      </c>
      <c r="K99" s="45">
        <f t="shared" si="30"/>
        <v>34.79</v>
      </c>
      <c r="L99" s="42">
        <f t="shared" si="26"/>
        <v>9</v>
      </c>
      <c r="M99" s="42">
        <f t="shared" si="33"/>
        <v>58</v>
      </c>
      <c r="N99" s="42">
        <f t="shared" si="34"/>
        <v>34.79</v>
      </c>
      <c r="O99" s="15">
        <f t="shared" si="27"/>
        <v>559</v>
      </c>
    </row>
    <row r="100" spans="5:15" ht="12.75">
      <c r="E100" s="42">
        <f t="shared" si="28"/>
        <v>10</v>
      </c>
      <c r="F100" s="44">
        <f t="shared" si="28"/>
        <v>57</v>
      </c>
      <c r="G100" s="43" t="str">
        <f t="shared" si="31"/>
        <v>David Dempsey</v>
      </c>
      <c r="H100" s="43" t="str">
        <f t="shared" si="32"/>
        <v>Longwood Harriers</v>
      </c>
      <c r="I100" s="45">
        <f t="shared" si="29"/>
        <v>25.9</v>
      </c>
      <c r="J100" s="42">
        <f t="shared" si="24"/>
        <v>17</v>
      </c>
      <c r="K100" s="45">
        <f t="shared" si="30"/>
        <v>25.9</v>
      </c>
      <c r="L100" s="42">
        <f t="shared" si="26"/>
        <v>17</v>
      </c>
      <c r="M100" s="42">
        <f t="shared" si="33"/>
        <v>57</v>
      </c>
      <c r="N100" s="42">
        <f t="shared" si="34"/>
        <v>25.9</v>
      </c>
      <c r="O100" s="15">
        <f t="shared" si="27"/>
        <v>384</v>
      </c>
    </row>
    <row r="101" spans="5:15" ht="12.75">
      <c r="E101" s="42">
        <f t="shared" si="28"/>
        <v>11</v>
      </c>
      <c r="F101" s="44">
        <f t="shared" si="28"/>
        <v>67</v>
      </c>
      <c r="G101" s="43" t="str">
        <f t="shared" si="31"/>
        <v>Craig Mcewan</v>
      </c>
      <c r="H101" s="43" t="str">
        <f t="shared" si="32"/>
        <v>Whitemoss Aac</v>
      </c>
      <c r="I101" s="45">
        <f t="shared" si="29"/>
        <v>28.72</v>
      </c>
      <c r="J101" s="42">
        <f t="shared" si="24"/>
        <v>14</v>
      </c>
      <c r="K101" s="45">
        <f t="shared" si="30"/>
        <v>28.72</v>
      </c>
      <c r="L101" s="42">
        <f t="shared" si="26"/>
        <v>14</v>
      </c>
      <c r="M101" s="42">
        <f t="shared" si="33"/>
        <v>67</v>
      </c>
      <c r="N101" s="42">
        <f t="shared" si="34"/>
        <v>28.72</v>
      </c>
      <c r="O101" s="15">
        <f t="shared" si="27"/>
        <v>439</v>
      </c>
    </row>
    <row r="102" spans="5:15" ht="12.75">
      <c r="E102" s="42">
        <f t="shared" si="28"/>
        <v>12</v>
      </c>
      <c r="F102" s="44">
        <f t="shared" si="28"/>
        <v>0</v>
      </c>
      <c r="G102" s="43">
        <f t="shared" si="31"/>
      </c>
      <c r="H102" s="43">
        <f t="shared" si="32"/>
      </c>
      <c r="I102" s="45">
        <f t="shared" si="29"/>
        <v>0</v>
      </c>
      <c r="J102" s="42">
        <f t="shared" si="24"/>
      </c>
      <c r="K102" s="45">
        <f t="shared" si="30"/>
        <v>0</v>
      </c>
      <c r="L102" s="42">
        <f t="shared" si="26"/>
      </c>
      <c r="M102" s="42">
        <f t="shared" si="33"/>
        <v>0</v>
      </c>
      <c r="N102" s="42">
        <f t="shared" si="34"/>
        <v>0</v>
      </c>
      <c r="O102" s="15">
        <f t="shared" si="27"/>
        <v>0</v>
      </c>
    </row>
    <row r="103" spans="5:15" ht="12.75">
      <c r="E103" s="42">
        <f t="shared" si="28"/>
        <v>13</v>
      </c>
      <c r="F103" s="44">
        <f t="shared" si="28"/>
        <v>0</v>
      </c>
      <c r="G103" s="43">
        <f t="shared" si="31"/>
      </c>
      <c r="H103" s="43">
        <f t="shared" si="32"/>
      </c>
      <c r="I103" s="45">
        <f t="shared" si="29"/>
        <v>0</v>
      </c>
      <c r="J103" s="42">
        <f t="shared" si="24"/>
      </c>
      <c r="K103" s="45">
        <f t="shared" si="30"/>
        <v>0</v>
      </c>
      <c r="L103" s="42">
        <f t="shared" si="26"/>
      </c>
      <c r="M103" s="42">
        <f t="shared" si="33"/>
        <v>0</v>
      </c>
      <c r="N103" s="42">
        <f t="shared" si="34"/>
        <v>0</v>
      </c>
      <c r="O103" s="15">
        <f t="shared" si="27"/>
        <v>0</v>
      </c>
    </row>
    <row r="104" spans="5:15" ht="12.75">
      <c r="E104" s="42">
        <f t="shared" si="28"/>
        <v>14</v>
      </c>
      <c r="F104" s="44">
        <f t="shared" si="28"/>
        <v>0</v>
      </c>
      <c r="G104" s="43">
        <f t="shared" si="31"/>
      </c>
      <c r="H104" s="43">
        <f t="shared" si="32"/>
      </c>
      <c r="I104" s="45">
        <f t="shared" si="29"/>
        <v>0</v>
      </c>
      <c r="J104" s="42">
        <f t="shared" si="24"/>
      </c>
      <c r="K104" s="45">
        <f t="shared" si="30"/>
        <v>0</v>
      </c>
      <c r="L104" s="42">
        <f t="shared" si="26"/>
      </c>
      <c r="M104" s="42">
        <f t="shared" si="33"/>
        <v>0</v>
      </c>
      <c r="N104" s="42">
        <f t="shared" si="34"/>
        <v>0</v>
      </c>
      <c r="O104" s="15">
        <f t="shared" si="27"/>
        <v>0</v>
      </c>
    </row>
    <row r="105" spans="5:15" ht="12.75">
      <c r="E105" s="42">
        <f t="shared" si="28"/>
        <v>15</v>
      </c>
      <c r="F105" s="44">
        <f t="shared" si="28"/>
        <v>0</v>
      </c>
      <c r="G105" s="43">
        <f t="shared" si="31"/>
      </c>
      <c r="H105" s="43">
        <f t="shared" si="32"/>
      </c>
      <c r="I105" s="45">
        <f t="shared" si="29"/>
        <v>0</v>
      </c>
      <c r="J105" s="42">
        <f t="shared" si="24"/>
      </c>
      <c r="K105" s="45">
        <f t="shared" si="30"/>
        <v>0</v>
      </c>
      <c r="L105" s="42">
        <f t="shared" si="26"/>
      </c>
      <c r="M105" s="42">
        <f t="shared" si="33"/>
        <v>0</v>
      </c>
      <c r="N105" s="42">
        <f t="shared" si="34"/>
        <v>0</v>
      </c>
      <c r="O105" s="15">
        <f t="shared" si="27"/>
        <v>0</v>
      </c>
    </row>
    <row r="106" spans="5:15" ht="12.75">
      <c r="E106" s="42">
        <f t="shared" si="28"/>
        <v>16</v>
      </c>
      <c r="F106" s="44">
        <f t="shared" si="28"/>
        <v>0</v>
      </c>
      <c r="G106" s="43">
        <f t="shared" si="31"/>
      </c>
      <c r="H106" s="43">
        <f t="shared" si="32"/>
      </c>
      <c r="I106" s="45">
        <f t="shared" si="29"/>
        <v>0</v>
      </c>
      <c r="J106" s="42">
        <f t="shared" si="24"/>
      </c>
      <c r="K106" s="45">
        <f t="shared" si="30"/>
        <v>0</v>
      </c>
      <c r="L106" s="42">
        <f t="shared" si="26"/>
      </c>
      <c r="M106" s="42">
        <f t="shared" si="33"/>
        <v>0</v>
      </c>
      <c r="N106" s="42">
        <f t="shared" si="34"/>
        <v>0</v>
      </c>
      <c r="O106" s="15">
        <f t="shared" si="27"/>
        <v>0</v>
      </c>
    </row>
    <row r="107" spans="5:15" ht="12.75">
      <c r="E107" s="42">
        <f t="shared" si="28"/>
        <v>17</v>
      </c>
      <c r="F107" s="44">
        <f t="shared" si="28"/>
        <v>0</v>
      </c>
      <c r="G107" s="43">
        <f t="shared" si="31"/>
      </c>
      <c r="H107" s="43">
        <f t="shared" si="32"/>
      </c>
      <c r="I107" s="45">
        <f t="shared" si="29"/>
        <v>0</v>
      </c>
      <c r="J107" s="42">
        <f t="shared" si="24"/>
      </c>
      <c r="K107" s="45">
        <f t="shared" si="30"/>
        <v>0</v>
      </c>
      <c r="L107" s="42">
        <f t="shared" si="26"/>
      </c>
      <c r="M107" s="42">
        <f t="shared" si="33"/>
        <v>0</v>
      </c>
      <c r="N107" s="42">
        <f t="shared" si="34"/>
        <v>0</v>
      </c>
      <c r="O107" s="15">
        <f t="shared" si="27"/>
        <v>0</v>
      </c>
    </row>
    <row r="108" spans="5:15" ht="12.75">
      <c r="E108" s="42">
        <f t="shared" si="28"/>
        <v>18</v>
      </c>
      <c r="F108" s="44">
        <f t="shared" si="28"/>
        <v>0</v>
      </c>
      <c r="G108" s="43">
        <f t="shared" si="31"/>
      </c>
      <c r="H108" s="43">
        <f t="shared" si="32"/>
      </c>
      <c r="I108" s="45">
        <f t="shared" si="29"/>
        <v>0</v>
      </c>
      <c r="J108" s="42">
        <f t="shared" si="24"/>
      </c>
      <c r="K108" s="45">
        <f t="shared" si="30"/>
        <v>0</v>
      </c>
      <c r="L108" s="42">
        <f t="shared" si="26"/>
      </c>
      <c r="M108" s="42">
        <f t="shared" si="33"/>
        <v>0</v>
      </c>
      <c r="N108" s="42">
        <f t="shared" si="34"/>
        <v>0</v>
      </c>
      <c r="O108" s="15">
        <f t="shared" si="27"/>
        <v>0</v>
      </c>
    </row>
    <row r="109" spans="5:15" ht="12.75">
      <c r="E109" s="42">
        <f t="shared" si="28"/>
        <v>19</v>
      </c>
      <c r="F109" s="44">
        <f t="shared" si="28"/>
        <v>0</v>
      </c>
      <c r="G109" s="43">
        <f t="shared" si="31"/>
      </c>
      <c r="H109" s="43">
        <f t="shared" si="32"/>
      </c>
      <c r="I109" s="45">
        <f t="shared" si="29"/>
        <v>0</v>
      </c>
      <c r="J109" s="42">
        <f t="shared" si="24"/>
      </c>
      <c r="K109" s="45">
        <f t="shared" si="30"/>
        <v>0</v>
      </c>
      <c r="L109" s="42">
        <f t="shared" si="26"/>
      </c>
      <c r="M109" s="42">
        <f t="shared" si="33"/>
        <v>0</v>
      </c>
      <c r="N109" s="42">
        <f t="shared" si="34"/>
        <v>0</v>
      </c>
      <c r="O109" s="15">
        <f t="shared" si="27"/>
        <v>0</v>
      </c>
    </row>
    <row r="110" spans="5:15" ht="12.75">
      <c r="E110" s="42">
        <f t="shared" si="28"/>
        <v>20</v>
      </c>
      <c r="F110" s="44">
        <f t="shared" si="28"/>
        <v>0</v>
      </c>
      <c r="G110" s="43">
        <f t="shared" si="31"/>
      </c>
      <c r="H110" s="43">
        <f t="shared" si="32"/>
      </c>
      <c r="I110" s="45">
        <f t="shared" si="29"/>
        <v>0</v>
      </c>
      <c r="J110" s="42">
        <f t="shared" si="24"/>
      </c>
      <c r="K110" s="45">
        <f t="shared" si="30"/>
        <v>0</v>
      </c>
      <c r="L110" s="42">
        <f t="shared" si="26"/>
      </c>
      <c r="M110" s="42">
        <f t="shared" si="33"/>
        <v>0</v>
      </c>
      <c r="N110" s="42">
        <f t="shared" si="34"/>
        <v>0</v>
      </c>
      <c r="O110" s="15">
        <f t="shared" si="27"/>
        <v>0</v>
      </c>
    </row>
    <row r="111" spans="5:15" ht="12.75">
      <c r="E111" s="42">
        <f t="shared" si="28"/>
        <v>21</v>
      </c>
      <c r="F111" s="44">
        <f t="shared" si="28"/>
        <v>0</v>
      </c>
      <c r="G111" s="43">
        <f t="shared" si="31"/>
      </c>
      <c r="H111" s="43">
        <f t="shared" si="32"/>
      </c>
      <c r="I111" s="45">
        <f t="shared" si="29"/>
        <v>0</v>
      </c>
      <c r="J111" s="42">
        <f t="shared" si="24"/>
      </c>
      <c r="K111" s="45">
        <f t="shared" si="30"/>
        <v>0</v>
      </c>
      <c r="L111" s="42">
        <f t="shared" si="26"/>
      </c>
      <c r="M111" s="42">
        <f t="shared" si="33"/>
        <v>0</v>
      </c>
      <c r="N111" s="42">
        <f t="shared" si="34"/>
        <v>0</v>
      </c>
      <c r="O111" s="15">
        <f t="shared" si="27"/>
        <v>0</v>
      </c>
    </row>
    <row r="112" spans="5:15" ht="12.75">
      <c r="E112" s="42">
        <f t="shared" si="28"/>
        <v>22</v>
      </c>
      <c r="F112" s="44">
        <f t="shared" si="28"/>
        <v>0</v>
      </c>
      <c r="G112" s="43">
        <f t="shared" si="31"/>
      </c>
      <c r="H112" s="43">
        <f t="shared" si="32"/>
      </c>
      <c r="I112" s="45">
        <f t="shared" si="29"/>
        <v>0</v>
      </c>
      <c r="J112" s="42">
        <f t="shared" si="24"/>
      </c>
      <c r="K112" s="45">
        <f t="shared" si="30"/>
        <v>0</v>
      </c>
      <c r="L112" s="42">
        <f t="shared" si="26"/>
      </c>
      <c r="M112" s="42">
        <f t="shared" si="33"/>
        <v>0</v>
      </c>
      <c r="N112" s="42">
        <f t="shared" si="34"/>
        <v>0</v>
      </c>
      <c r="O112" s="15">
        <f t="shared" si="27"/>
        <v>0</v>
      </c>
    </row>
    <row r="113" spans="5:15" ht="12.75">
      <c r="E113" s="42">
        <f t="shared" si="28"/>
        <v>23</v>
      </c>
      <c r="F113" s="44">
        <f t="shared" si="28"/>
        <v>0</v>
      </c>
      <c r="G113" s="43">
        <f t="shared" si="31"/>
      </c>
      <c r="H113" s="43">
        <f t="shared" si="32"/>
      </c>
      <c r="I113" s="45">
        <f t="shared" si="29"/>
        <v>0</v>
      </c>
      <c r="J113" s="42">
        <f t="shared" si="24"/>
      </c>
      <c r="K113" s="45">
        <f t="shared" si="30"/>
        <v>0</v>
      </c>
      <c r="L113" s="42">
        <f t="shared" si="26"/>
      </c>
      <c r="M113" s="42">
        <f t="shared" si="33"/>
        <v>0</v>
      </c>
      <c r="N113" s="42">
        <f t="shared" si="34"/>
        <v>0</v>
      </c>
      <c r="O113" s="15">
        <f t="shared" si="27"/>
        <v>0</v>
      </c>
    </row>
    <row r="114" spans="5:15" ht="12.75">
      <c r="E114" s="42">
        <f t="shared" si="28"/>
        <v>24</v>
      </c>
      <c r="F114" s="44">
        <f t="shared" si="28"/>
        <v>0</v>
      </c>
      <c r="G114" s="43">
        <f t="shared" si="31"/>
      </c>
      <c r="H114" s="43">
        <f t="shared" si="32"/>
      </c>
      <c r="I114" s="45">
        <f t="shared" si="29"/>
        <v>0</v>
      </c>
      <c r="J114" s="42">
        <f t="shared" si="24"/>
      </c>
      <c r="K114" s="45">
        <f t="shared" si="30"/>
        <v>0</v>
      </c>
      <c r="L114" s="42">
        <f t="shared" si="26"/>
      </c>
      <c r="M114" s="42">
        <f t="shared" si="33"/>
        <v>0</v>
      </c>
      <c r="N114" s="42">
        <f t="shared" si="34"/>
        <v>0</v>
      </c>
      <c r="O114" s="15">
        <f t="shared" si="27"/>
        <v>0</v>
      </c>
    </row>
    <row r="115" spans="5:15" ht="12.75">
      <c r="E115" s="42">
        <f t="shared" si="28"/>
        <v>25</v>
      </c>
      <c r="F115" s="44">
        <f t="shared" si="28"/>
        <v>0</v>
      </c>
      <c r="G115" s="43">
        <f t="shared" si="31"/>
      </c>
      <c r="H115" s="43">
        <f t="shared" si="32"/>
      </c>
      <c r="I115" s="45">
        <f t="shared" si="29"/>
        <v>0</v>
      </c>
      <c r="J115" s="42">
        <f t="shared" si="24"/>
      </c>
      <c r="K115" s="45">
        <f t="shared" si="30"/>
        <v>0</v>
      </c>
      <c r="L115" s="42">
        <f t="shared" si="26"/>
      </c>
      <c r="M115" s="42">
        <f t="shared" si="33"/>
        <v>0</v>
      </c>
      <c r="N115" s="42">
        <f t="shared" si="34"/>
        <v>0</v>
      </c>
      <c r="O115" s="15">
        <f t="shared" si="27"/>
        <v>0</v>
      </c>
    </row>
    <row r="116" spans="5:15" ht="12.75">
      <c r="E116" s="42">
        <f t="shared" si="28"/>
        <v>26</v>
      </c>
      <c r="F116" s="44">
        <f t="shared" si="28"/>
        <v>0</v>
      </c>
      <c r="G116" s="43">
        <f t="shared" si="31"/>
      </c>
      <c r="H116" s="43">
        <f t="shared" si="32"/>
      </c>
      <c r="I116" s="45">
        <f t="shared" si="29"/>
        <v>0</v>
      </c>
      <c r="J116" s="42">
        <f t="shared" si="24"/>
      </c>
      <c r="K116" s="45">
        <f t="shared" si="30"/>
        <v>0</v>
      </c>
      <c r="L116" s="42">
        <f t="shared" si="26"/>
      </c>
      <c r="M116" s="42">
        <f t="shared" si="33"/>
        <v>0</v>
      </c>
      <c r="N116" s="42">
        <f t="shared" si="34"/>
        <v>0</v>
      </c>
      <c r="O116" s="15">
        <f t="shared" si="27"/>
        <v>0</v>
      </c>
    </row>
  </sheetData>
  <sheetProtection formatCells="0"/>
  <mergeCells count="492">
    <mergeCell ref="O61:P61"/>
    <mergeCell ref="X60:Y60"/>
    <mergeCell ref="T38:U38"/>
    <mergeCell ref="T39:U39"/>
    <mergeCell ref="V42:W42"/>
    <mergeCell ref="R41:S41"/>
    <mergeCell ref="O40:P40"/>
    <mergeCell ref="X40:Y40"/>
    <mergeCell ref="O41:P41"/>
    <mergeCell ref="X41:Y41"/>
    <mergeCell ref="AB56:AC62"/>
    <mergeCell ref="X44:Y44"/>
    <mergeCell ref="O45:P45"/>
    <mergeCell ref="X45:Y45"/>
    <mergeCell ref="AA56:AA62"/>
    <mergeCell ref="X62:Y62"/>
    <mergeCell ref="O62:P62"/>
    <mergeCell ref="X61:Y61"/>
    <mergeCell ref="X55:Y55"/>
    <mergeCell ref="AA36:AA55"/>
    <mergeCell ref="O39:P39"/>
    <mergeCell ref="V39:W39"/>
    <mergeCell ref="T37:U37"/>
    <mergeCell ref="O37:P37"/>
    <mergeCell ref="T42:U42"/>
    <mergeCell ref="R42:S42"/>
    <mergeCell ref="R39:S39"/>
    <mergeCell ref="V37:W37"/>
    <mergeCell ref="V38:W38"/>
    <mergeCell ref="R40:S40"/>
    <mergeCell ref="V41:W41"/>
    <mergeCell ref="V40:W40"/>
    <mergeCell ref="T40:U40"/>
    <mergeCell ref="T41:U41"/>
    <mergeCell ref="O42:P42"/>
    <mergeCell ref="AB36:AC55"/>
    <mergeCell ref="X54:Y54"/>
    <mergeCell ref="X53:Y53"/>
    <mergeCell ref="X51:Y51"/>
    <mergeCell ref="X48:Y48"/>
    <mergeCell ref="X52:Y52"/>
    <mergeCell ref="X36:Y36"/>
    <mergeCell ref="X39:Y39"/>
    <mergeCell ref="X37:Y37"/>
    <mergeCell ref="X42:Y42"/>
    <mergeCell ref="O38:P38"/>
    <mergeCell ref="X38:Y38"/>
    <mergeCell ref="R37:S37"/>
    <mergeCell ref="R38:S38"/>
    <mergeCell ref="X35:Y35"/>
    <mergeCell ref="Z35:Z36"/>
    <mergeCell ref="T35:U35"/>
    <mergeCell ref="V35:W35"/>
    <mergeCell ref="T36:U36"/>
    <mergeCell ref="V36:W36"/>
    <mergeCell ref="AA35:AC35"/>
    <mergeCell ref="I36:J36"/>
    <mergeCell ref="K36:L36"/>
    <mergeCell ref="M36:N36"/>
    <mergeCell ref="O36:P36"/>
    <mergeCell ref="R36:S36"/>
    <mergeCell ref="M35:N35"/>
    <mergeCell ref="O35:P35"/>
    <mergeCell ref="Q35:Q36"/>
    <mergeCell ref="R35:S35"/>
    <mergeCell ref="T34:U34"/>
    <mergeCell ref="V34:AC34"/>
    <mergeCell ref="T30:U30"/>
    <mergeCell ref="T31:U31"/>
    <mergeCell ref="X30:Y30"/>
    <mergeCell ref="X31:Y31"/>
    <mergeCell ref="E32:AC32"/>
    <mergeCell ref="K31:L31"/>
    <mergeCell ref="M30:N30"/>
    <mergeCell ref="M31:N31"/>
    <mergeCell ref="M29:N29"/>
    <mergeCell ref="V31:W31"/>
    <mergeCell ref="I28:J28"/>
    <mergeCell ref="I29:J29"/>
    <mergeCell ref="O28:P28"/>
    <mergeCell ref="T28:U28"/>
    <mergeCell ref="M28:N28"/>
    <mergeCell ref="R28:S28"/>
    <mergeCell ref="O30:P30"/>
    <mergeCell ref="O29:P29"/>
    <mergeCell ref="T33:AC33"/>
    <mergeCell ref="T29:U29"/>
    <mergeCell ref="R29:S29"/>
    <mergeCell ref="R30:S30"/>
    <mergeCell ref="AA25:AA31"/>
    <mergeCell ref="AB25:AC31"/>
    <mergeCell ref="X29:Y29"/>
    <mergeCell ref="X28:Y28"/>
    <mergeCell ref="R25:S25"/>
    <mergeCell ref="R26:S26"/>
    <mergeCell ref="N34:P34"/>
    <mergeCell ref="Q34:S34"/>
    <mergeCell ref="E33:F33"/>
    <mergeCell ref="G33:H33"/>
    <mergeCell ref="I33:K33"/>
    <mergeCell ref="L33:P33"/>
    <mergeCell ref="E34:F34"/>
    <mergeCell ref="G34:H34"/>
    <mergeCell ref="I34:K34"/>
    <mergeCell ref="L34:M34"/>
    <mergeCell ref="X25:Y25"/>
    <mergeCell ref="O26:P26"/>
    <mergeCell ref="X26:Y26"/>
    <mergeCell ref="O27:P27"/>
    <mergeCell ref="X27:Y27"/>
    <mergeCell ref="O25:P25"/>
    <mergeCell ref="T26:U26"/>
    <mergeCell ref="R27:S27"/>
    <mergeCell ref="T27:U27"/>
    <mergeCell ref="X22:Y22"/>
    <mergeCell ref="O23:P23"/>
    <mergeCell ref="X23:Y23"/>
    <mergeCell ref="O24:P24"/>
    <mergeCell ref="X24:Y24"/>
    <mergeCell ref="O22:P22"/>
    <mergeCell ref="R22:S22"/>
    <mergeCell ref="R23:S23"/>
    <mergeCell ref="R24:S24"/>
    <mergeCell ref="T22:U22"/>
    <mergeCell ref="O56:P56"/>
    <mergeCell ref="R56:S56"/>
    <mergeCell ref="R57:S57"/>
    <mergeCell ref="T56:U56"/>
    <mergeCell ref="T57:U57"/>
    <mergeCell ref="O59:P59"/>
    <mergeCell ref="O58:P58"/>
    <mergeCell ref="R58:S58"/>
    <mergeCell ref="T58:U58"/>
    <mergeCell ref="T59:U59"/>
    <mergeCell ref="X57:Y57"/>
    <mergeCell ref="T60:U60"/>
    <mergeCell ref="X56:Y56"/>
    <mergeCell ref="V56:W56"/>
    <mergeCell ref="V57:W57"/>
    <mergeCell ref="X59:Y59"/>
    <mergeCell ref="X58:Y58"/>
    <mergeCell ref="V54:W54"/>
    <mergeCell ref="V55:W55"/>
    <mergeCell ref="O55:P55"/>
    <mergeCell ref="O53:P53"/>
    <mergeCell ref="O54:P54"/>
    <mergeCell ref="R54:S54"/>
    <mergeCell ref="R55:S55"/>
    <mergeCell ref="T54:U54"/>
    <mergeCell ref="T55:U55"/>
    <mergeCell ref="O52:P52"/>
    <mergeCell ref="R52:S52"/>
    <mergeCell ref="R53:S53"/>
    <mergeCell ref="T52:U52"/>
    <mergeCell ref="T53:U53"/>
    <mergeCell ref="V52:W52"/>
    <mergeCell ref="V53:W53"/>
    <mergeCell ref="O51:P51"/>
    <mergeCell ref="X50:Y50"/>
    <mergeCell ref="O50:P50"/>
    <mergeCell ref="R50:S50"/>
    <mergeCell ref="R51:S51"/>
    <mergeCell ref="T50:U50"/>
    <mergeCell ref="T51:U51"/>
    <mergeCell ref="V50:W50"/>
    <mergeCell ref="V51:W51"/>
    <mergeCell ref="O49:P49"/>
    <mergeCell ref="X49:Y49"/>
    <mergeCell ref="O48:P48"/>
    <mergeCell ref="R49:S49"/>
    <mergeCell ref="T49:U49"/>
    <mergeCell ref="V48:W48"/>
    <mergeCell ref="V49:W49"/>
    <mergeCell ref="R48:S48"/>
    <mergeCell ref="T48:U48"/>
    <mergeCell ref="T46:U46"/>
    <mergeCell ref="O43:P43"/>
    <mergeCell ref="X43:Y43"/>
    <mergeCell ref="O44:P44"/>
    <mergeCell ref="R44:S44"/>
    <mergeCell ref="V43:W43"/>
    <mergeCell ref="V44:W44"/>
    <mergeCell ref="T44:U44"/>
    <mergeCell ref="T43:U43"/>
    <mergeCell ref="R43:S43"/>
    <mergeCell ref="Z4:Z5"/>
    <mergeCell ref="X5:Y5"/>
    <mergeCell ref="X47:Y47"/>
    <mergeCell ref="O47:P47"/>
    <mergeCell ref="X46:Y46"/>
    <mergeCell ref="O46:P46"/>
    <mergeCell ref="R46:S46"/>
    <mergeCell ref="R47:S47"/>
    <mergeCell ref="V46:W46"/>
    <mergeCell ref="V47:W47"/>
    <mergeCell ref="X20:Y20"/>
    <mergeCell ref="R8:S8"/>
    <mergeCell ref="R9:S9"/>
    <mergeCell ref="AA4:AC4"/>
    <mergeCell ref="X7:Y7"/>
    <mergeCell ref="X8:Y8"/>
    <mergeCell ref="X9:Y9"/>
    <mergeCell ref="AB5:AC24"/>
    <mergeCell ref="AA5:AA24"/>
    <mergeCell ref="X18:Y18"/>
    <mergeCell ref="X6:Y6"/>
    <mergeCell ref="O18:P18"/>
    <mergeCell ref="O19:P19"/>
    <mergeCell ref="O16:P16"/>
    <mergeCell ref="O17:P17"/>
    <mergeCell ref="X16:Y16"/>
    <mergeCell ref="X17:Y17"/>
    <mergeCell ref="X10:Y10"/>
    <mergeCell ref="X11:Y11"/>
    <mergeCell ref="X12:Y12"/>
    <mergeCell ref="X14:Y14"/>
    <mergeCell ref="X15:Y15"/>
    <mergeCell ref="O14:P14"/>
    <mergeCell ref="O15:P15"/>
    <mergeCell ref="O13:P13"/>
    <mergeCell ref="R14:S14"/>
    <mergeCell ref="R15:S15"/>
    <mergeCell ref="T15:U15"/>
    <mergeCell ref="O10:P10"/>
    <mergeCell ref="O11:P11"/>
    <mergeCell ref="M4:N4"/>
    <mergeCell ref="O4:P4"/>
    <mergeCell ref="O6:P6"/>
    <mergeCell ref="O7:P7"/>
    <mergeCell ref="O8:P8"/>
    <mergeCell ref="O9:P9"/>
    <mergeCell ref="I5:J5"/>
    <mergeCell ref="O12:P12"/>
    <mergeCell ref="K5:L5"/>
    <mergeCell ref="M8:N8"/>
    <mergeCell ref="M9:N9"/>
    <mergeCell ref="M10:N10"/>
    <mergeCell ref="M11:N11"/>
    <mergeCell ref="I8:J8"/>
    <mergeCell ref="K8:L8"/>
    <mergeCell ref="K9:L9"/>
    <mergeCell ref="V4:W4"/>
    <mergeCell ref="X4:Y4"/>
    <mergeCell ref="X19:Y19"/>
    <mergeCell ref="T4:U4"/>
    <mergeCell ref="T5:U5"/>
    <mergeCell ref="T6:U6"/>
    <mergeCell ref="T7:U7"/>
    <mergeCell ref="T8:U8"/>
    <mergeCell ref="T9:U9"/>
    <mergeCell ref="T10:U10"/>
    <mergeCell ref="V5:W5"/>
    <mergeCell ref="X21:Y21"/>
    <mergeCell ref="V6:W6"/>
    <mergeCell ref="V7:W7"/>
    <mergeCell ref="V8:W8"/>
    <mergeCell ref="V9:W9"/>
    <mergeCell ref="V10:W10"/>
    <mergeCell ref="V11:W11"/>
    <mergeCell ref="V19:W19"/>
    <mergeCell ref="X13:Y13"/>
    <mergeCell ref="I3:K3"/>
    <mergeCell ref="R5:S5"/>
    <mergeCell ref="N3:P3"/>
    <mergeCell ref="Q3:S3"/>
    <mergeCell ref="O5:P5"/>
    <mergeCell ref="Q4:Q5"/>
    <mergeCell ref="R4:S4"/>
    <mergeCell ref="M5:N5"/>
    <mergeCell ref="I4:J4"/>
    <mergeCell ref="K4:L4"/>
    <mergeCell ref="E1:AC1"/>
    <mergeCell ref="E2:F2"/>
    <mergeCell ref="E3:F3"/>
    <mergeCell ref="L2:P2"/>
    <mergeCell ref="L3:M3"/>
    <mergeCell ref="Q2:S2"/>
    <mergeCell ref="T2:AC2"/>
    <mergeCell ref="G2:H2"/>
    <mergeCell ref="I2:K2"/>
    <mergeCell ref="G3:H3"/>
    <mergeCell ref="T3:U3"/>
    <mergeCell ref="V3:AC3"/>
    <mergeCell ref="I6:J6"/>
    <mergeCell ref="I7:J7"/>
    <mergeCell ref="K6:L6"/>
    <mergeCell ref="K7:L7"/>
    <mergeCell ref="M6:N6"/>
    <mergeCell ref="M7:N7"/>
    <mergeCell ref="R6:S6"/>
    <mergeCell ref="R7:S7"/>
    <mergeCell ref="I24:J24"/>
    <mergeCell ref="I25:J25"/>
    <mergeCell ref="I26:J26"/>
    <mergeCell ref="I15:J15"/>
    <mergeCell ref="I16:J16"/>
    <mergeCell ref="I17:J17"/>
    <mergeCell ref="I18:J18"/>
    <mergeCell ref="I19:J19"/>
    <mergeCell ref="I20:J20"/>
    <mergeCell ref="I22:J22"/>
    <mergeCell ref="K19:L19"/>
    <mergeCell ref="I23:J23"/>
    <mergeCell ref="I13:J13"/>
    <mergeCell ref="I14:J14"/>
    <mergeCell ref="K23:L23"/>
    <mergeCell ref="K22:L22"/>
    <mergeCell ref="K17:L17"/>
    <mergeCell ref="K18:L18"/>
    <mergeCell ref="K21:L21"/>
    <mergeCell ref="I21:J21"/>
    <mergeCell ref="K20:L20"/>
    <mergeCell ref="K25:L25"/>
    <mergeCell ref="K26:L26"/>
    <mergeCell ref="K10:L10"/>
    <mergeCell ref="K11:L11"/>
    <mergeCell ref="K12:L12"/>
    <mergeCell ref="K24:L24"/>
    <mergeCell ref="K14:L14"/>
    <mergeCell ref="K15:L15"/>
    <mergeCell ref="K16:L16"/>
    <mergeCell ref="M12:N12"/>
    <mergeCell ref="M13:N13"/>
    <mergeCell ref="M14:N14"/>
    <mergeCell ref="M15:N15"/>
    <mergeCell ref="I9:J9"/>
    <mergeCell ref="I10:J10"/>
    <mergeCell ref="I11:J11"/>
    <mergeCell ref="I12:J12"/>
    <mergeCell ref="K13:L13"/>
    <mergeCell ref="O20:P20"/>
    <mergeCell ref="M16:N16"/>
    <mergeCell ref="M17:N17"/>
    <mergeCell ref="M18:N18"/>
    <mergeCell ref="M19:N19"/>
    <mergeCell ref="M20:N20"/>
    <mergeCell ref="O21:P21"/>
    <mergeCell ref="R10:S10"/>
    <mergeCell ref="R11:S11"/>
    <mergeCell ref="R12:S12"/>
    <mergeCell ref="R13:S13"/>
    <mergeCell ref="R16:S16"/>
    <mergeCell ref="R17:S17"/>
    <mergeCell ref="R18:S18"/>
    <mergeCell ref="R20:S20"/>
    <mergeCell ref="R19:S19"/>
    <mergeCell ref="T24:U24"/>
    <mergeCell ref="T25:U25"/>
    <mergeCell ref="M27:N27"/>
    <mergeCell ref="R21:S21"/>
    <mergeCell ref="M22:N22"/>
    <mergeCell ref="M23:N23"/>
    <mergeCell ref="M24:N24"/>
    <mergeCell ref="M25:N25"/>
    <mergeCell ref="M26:N26"/>
    <mergeCell ref="M21:N21"/>
    <mergeCell ref="T18:U18"/>
    <mergeCell ref="T19:U19"/>
    <mergeCell ref="T16:U16"/>
    <mergeCell ref="T17:U17"/>
    <mergeCell ref="T11:U11"/>
    <mergeCell ref="T12:U12"/>
    <mergeCell ref="T13:U13"/>
    <mergeCell ref="T14:U14"/>
    <mergeCell ref="V21:W21"/>
    <mergeCell ref="T21:U21"/>
    <mergeCell ref="T23:U23"/>
    <mergeCell ref="T20:U20"/>
    <mergeCell ref="V23:W23"/>
    <mergeCell ref="V20:W20"/>
    <mergeCell ref="V24:W24"/>
    <mergeCell ref="V25:W25"/>
    <mergeCell ref="V12:W12"/>
    <mergeCell ref="V13:W13"/>
    <mergeCell ref="V14:W14"/>
    <mergeCell ref="V15:W15"/>
    <mergeCell ref="V16:W16"/>
    <mergeCell ref="V17:W17"/>
    <mergeCell ref="V22:W22"/>
    <mergeCell ref="V18:W18"/>
    <mergeCell ref="K27:L27"/>
    <mergeCell ref="K28:L28"/>
    <mergeCell ref="M38:N38"/>
    <mergeCell ref="V26:W26"/>
    <mergeCell ref="V27:W27"/>
    <mergeCell ref="V28:W28"/>
    <mergeCell ref="V29:W29"/>
    <mergeCell ref="V30:W30"/>
    <mergeCell ref="Q33:S33"/>
    <mergeCell ref="M37:N37"/>
    <mergeCell ref="I38:J38"/>
    <mergeCell ref="K37:L37"/>
    <mergeCell ref="K38:L38"/>
    <mergeCell ref="K29:L29"/>
    <mergeCell ref="K30:L30"/>
    <mergeCell ref="I35:J35"/>
    <mergeCell ref="K35:L35"/>
    <mergeCell ref="I30:J30"/>
    <mergeCell ref="I31:J31"/>
    <mergeCell ref="I37:J37"/>
    <mergeCell ref="I47:J47"/>
    <mergeCell ref="K47:L47"/>
    <mergeCell ref="I27:J27"/>
    <mergeCell ref="I45:J45"/>
    <mergeCell ref="I46:J46"/>
    <mergeCell ref="K41:L41"/>
    <mergeCell ref="K42:L42"/>
    <mergeCell ref="K43:L43"/>
    <mergeCell ref="K44:L44"/>
    <mergeCell ref="K45:L45"/>
    <mergeCell ref="I44:J44"/>
    <mergeCell ref="M39:N39"/>
    <mergeCell ref="M40:N40"/>
    <mergeCell ref="M41:N41"/>
    <mergeCell ref="M42:N42"/>
    <mergeCell ref="I43:J43"/>
    <mergeCell ref="M43:N43"/>
    <mergeCell ref="M44:N44"/>
    <mergeCell ref="I48:J48"/>
    <mergeCell ref="O31:P31"/>
    <mergeCell ref="R31:S31"/>
    <mergeCell ref="I39:J39"/>
    <mergeCell ref="I40:J40"/>
    <mergeCell ref="I41:J41"/>
    <mergeCell ref="I42:J42"/>
    <mergeCell ref="K39:L39"/>
    <mergeCell ref="K40:L40"/>
    <mergeCell ref="M47:N47"/>
    <mergeCell ref="I61:J61"/>
    <mergeCell ref="I62:J62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K49:L49"/>
    <mergeCell ref="K50:L50"/>
    <mergeCell ref="K57:L57"/>
    <mergeCell ref="K58:L58"/>
    <mergeCell ref="K59:L59"/>
    <mergeCell ref="K60:L60"/>
    <mergeCell ref="I49:J49"/>
    <mergeCell ref="I50:J50"/>
    <mergeCell ref="K56:L56"/>
    <mergeCell ref="K55:L55"/>
    <mergeCell ref="K62:L62"/>
    <mergeCell ref="K51:L51"/>
    <mergeCell ref="K52:L52"/>
    <mergeCell ref="K53:L53"/>
    <mergeCell ref="K54:L54"/>
    <mergeCell ref="K61:L61"/>
    <mergeCell ref="M45:N45"/>
    <mergeCell ref="M46:N46"/>
    <mergeCell ref="K48:L48"/>
    <mergeCell ref="K46:L46"/>
    <mergeCell ref="M49:N49"/>
    <mergeCell ref="M50:N50"/>
    <mergeCell ref="R60:S60"/>
    <mergeCell ref="M48:N48"/>
    <mergeCell ref="M62:N62"/>
    <mergeCell ref="M51:N51"/>
    <mergeCell ref="M52:N52"/>
    <mergeCell ref="M53:N53"/>
    <mergeCell ref="M54:N54"/>
    <mergeCell ref="M55:N55"/>
    <mergeCell ref="M56:N56"/>
    <mergeCell ref="O60:P60"/>
    <mergeCell ref="R45:S45"/>
    <mergeCell ref="R62:S62"/>
    <mergeCell ref="R61:S61"/>
    <mergeCell ref="M57:N57"/>
    <mergeCell ref="M58:N58"/>
    <mergeCell ref="M59:N59"/>
    <mergeCell ref="M60:N60"/>
    <mergeCell ref="M61:N61"/>
    <mergeCell ref="R59:S59"/>
    <mergeCell ref="O57:P57"/>
    <mergeCell ref="V45:W45"/>
    <mergeCell ref="T61:U61"/>
    <mergeCell ref="T62:U62"/>
    <mergeCell ref="V62:W62"/>
    <mergeCell ref="V58:W58"/>
    <mergeCell ref="V59:W59"/>
    <mergeCell ref="V60:W60"/>
    <mergeCell ref="V61:W61"/>
    <mergeCell ref="T45:U45"/>
    <mergeCell ref="T47:U47"/>
  </mergeCells>
  <dataValidations count="1">
    <dataValidation type="list" allowBlank="1" showInputMessage="1" showErrorMessage="1" sqref="F6:F31 F37:F62">
      <formula1>$AM$2:$AM$62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  <headerFooter alignWithMargins="0">
    <oddFooter>&amp;L&amp;"Arial Narrow,Regular"&amp;8&amp;D &amp;T&amp;R&amp;"Arial Narrow,Regular"&amp;8Results by Sprints Software 07973 827735
&amp;F/&amp;A/Page &amp;P of &amp;N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tgreen</dc:creator>
  <cp:keywords/>
  <dc:description/>
  <cp:lastModifiedBy>ROBBIE</cp:lastModifiedBy>
  <cp:lastPrinted>2008-06-01T18:31:23Z</cp:lastPrinted>
  <dcterms:created xsi:type="dcterms:W3CDTF">2007-04-11T12:25:06Z</dcterms:created>
  <dcterms:modified xsi:type="dcterms:W3CDTF">2014-02-19T19:31:45Z</dcterms:modified>
  <cp:category/>
  <cp:version/>
  <cp:contentType/>
  <cp:contentStatus/>
</cp:coreProperties>
</file>